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uc.dever\AppData\Local\Microsoft\Windows\INetCache\Content.Outlook\Y4MIA5MV\"/>
    </mc:Choice>
  </mc:AlternateContent>
  <xr:revisionPtr revIDLastSave="3" documentId="8_{048FBB4D-EEEE-412D-A69A-991B741527FC}" xr6:coauthVersionLast="47" xr6:coauthVersionMax="47" xr10:uidLastSave="{860DF948-BF57-4794-86B9-5B839373D618}"/>
  <bookViews>
    <workbookView xWindow="-98" yWindow="-98" windowWidth="21795" windowHeight="13875" xr2:uid="{00000000-000D-0000-FFFF-FFFF00000000}"/>
  </bookViews>
  <sheets>
    <sheet name="Expenses" sheetId="1" r:id="rId1"/>
    <sheet name="Revenues" sheetId="2" r:id="rId2"/>
    <sheet name="Municipal Services" sheetId="3" r:id="rId3"/>
    <sheet name="Mil Rate Calculator" sheetId="4" r:id="rId4"/>
  </sheets>
  <definedNames>
    <definedName name="_xlnm._FilterDatabase" localSheetId="0" hidden="1">Expenses!$A$1:$N$659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6" i="2" l="1"/>
  <c r="O17" i="4"/>
  <c r="L17" i="4"/>
  <c r="M21" i="4" s="1"/>
  <c r="M25" i="4" s="1"/>
  <c r="M28" i="4" s="1"/>
  <c r="M32" i="4" s="1"/>
  <c r="H17" i="4"/>
  <c r="I21" i="4" s="1"/>
  <c r="I25" i="4" s="1"/>
  <c r="I28" i="4" s="1"/>
  <c r="I32" i="4" s="1"/>
  <c r="E17" i="4"/>
  <c r="F21" i="4" s="1"/>
  <c r="F25" i="4" s="1"/>
  <c r="F28" i="4" s="1"/>
  <c r="F32" i="4" s="1"/>
  <c r="B17" i="4"/>
  <c r="C21" i="4" s="1"/>
  <c r="L14" i="4"/>
  <c r="H14" i="4"/>
  <c r="E14" i="4"/>
  <c r="B14" i="4"/>
  <c r="V17" i="4"/>
  <c r="W21" i="4" s="1"/>
  <c r="W25" i="4" s="1"/>
  <c r="W28" i="4" s="1"/>
  <c r="W32" i="4" s="1"/>
  <c r="R17" i="4"/>
  <c r="S21" i="4" s="1"/>
  <c r="S25" i="4" s="1"/>
  <c r="S28" i="4" s="1"/>
  <c r="S32" i="4" s="1"/>
  <c r="C7" i="4"/>
  <c r="C25" i="4" s="1"/>
  <c r="C28" i="4" s="1"/>
  <c r="C32" i="4" s="1"/>
  <c r="J37" i="3"/>
  <c r="I37" i="3"/>
  <c r="H37" i="3"/>
  <c r="F37" i="3"/>
  <c r="E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  <c r="G37" i="3" s="1"/>
  <c r="J193" i="2"/>
  <c r="I193" i="2"/>
  <c r="F193" i="2"/>
  <c r="E193" i="2"/>
  <c r="H193" i="2" s="1"/>
  <c r="G192" i="2"/>
  <c r="G191" i="2"/>
  <c r="J189" i="2"/>
  <c r="I189" i="2"/>
  <c r="F189" i="2"/>
  <c r="E189" i="2"/>
  <c r="G188" i="2"/>
  <c r="G187" i="2"/>
  <c r="G189" i="2" s="1"/>
  <c r="J185" i="2"/>
  <c r="I185" i="2"/>
  <c r="F185" i="2"/>
  <c r="E185" i="2"/>
  <c r="H185" i="2" s="1"/>
  <c r="G184" i="2"/>
  <c r="G185" i="2" s="1"/>
  <c r="J182" i="2"/>
  <c r="I182" i="2"/>
  <c r="H182" i="2"/>
  <c r="F182" i="2"/>
  <c r="E182" i="2"/>
  <c r="G181" i="2"/>
  <c r="G182" i="2" s="1"/>
  <c r="J179" i="2"/>
  <c r="I179" i="2"/>
  <c r="F179" i="2"/>
  <c r="E179" i="2"/>
  <c r="H179" i="2" s="1"/>
  <c r="G178" i="2"/>
  <c r="G179" i="2" s="1"/>
  <c r="G177" i="2"/>
  <c r="G176" i="2"/>
  <c r="J174" i="2"/>
  <c r="I174" i="2"/>
  <c r="F174" i="2"/>
  <c r="E174" i="2"/>
  <c r="G173" i="2"/>
  <c r="G172" i="2"/>
  <c r="G171" i="2"/>
  <c r="G170" i="2"/>
  <c r="G169" i="2"/>
  <c r="G168" i="2"/>
  <c r="G174" i="2" s="1"/>
  <c r="J166" i="2"/>
  <c r="I166" i="2"/>
  <c r="G166" i="2"/>
  <c r="F166" i="2"/>
  <c r="H166" i="2" s="1"/>
  <c r="E166" i="2"/>
  <c r="G165" i="2"/>
  <c r="G164" i="2"/>
  <c r="G163" i="2"/>
  <c r="J161" i="2"/>
  <c r="I161" i="2"/>
  <c r="F161" i="2"/>
  <c r="E161" i="2"/>
  <c r="H161" i="2" s="1"/>
  <c r="G160" i="2"/>
  <c r="G161" i="2" s="1"/>
  <c r="J158" i="2"/>
  <c r="I158" i="2"/>
  <c r="F158" i="2"/>
  <c r="E158" i="2"/>
  <c r="H158" i="2" s="1"/>
  <c r="G157" i="2"/>
  <c r="G156" i="2"/>
  <c r="G155" i="2"/>
  <c r="J153" i="2"/>
  <c r="I153" i="2"/>
  <c r="F153" i="2"/>
  <c r="E153" i="2"/>
  <c r="H153" i="2" s="1"/>
  <c r="G152" i="2"/>
  <c r="G153" i="2" s="1"/>
  <c r="J150" i="2"/>
  <c r="I150" i="2"/>
  <c r="F150" i="2"/>
  <c r="E150" i="2"/>
  <c r="H150" i="2" s="1"/>
  <c r="G149" i="2"/>
  <c r="G148" i="2"/>
  <c r="G147" i="2"/>
  <c r="J145" i="2"/>
  <c r="I145" i="2"/>
  <c r="H145" i="2"/>
  <c r="F145" i="2"/>
  <c r="E145" i="2"/>
  <c r="G144" i="2"/>
  <c r="G145" i="2" s="1"/>
  <c r="J142" i="2"/>
  <c r="I142" i="2"/>
  <c r="F142" i="2"/>
  <c r="E142" i="2"/>
  <c r="H142" i="2" s="1"/>
  <c r="G141" i="2"/>
  <c r="G142" i="2" s="1"/>
  <c r="J139" i="2"/>
  <c r="I139" i="2"/>
  <c r="H139" i="2"/>
  <c r="G139" i="2"/>
  <c r="F139" i="2"/>
  <c r="E139" i="2"/>
  <c r="G138" i="2"/>
  <c r="J136" i="2"/>
  <c r="I136" i="2"/>
  <c r="F136" i="2"/>
  <c r="E136" i="2"/>
  <c r="H136" i="2" s="1"/>
  <c r="G135" i="2"/>
  <c r="G134" i="2"/>
  <c r="G133" i="2"/>
  <c r="G132" i="2"/>
  <c r="G131" i="2"/>
  <c r="G130" i="2"/>
  <c r="G129" i="2"/>
  <c r="G128" i="2"/>
  <c r="J126" i="2"/>
  <c r="I126" i="2"/>
  <c r="F126" i="2"/>
  <c r="G125" i="2"/>
  <c r="G124" i="2"/>
  <c r="E123" i="2"/>
  <c r="E126" i="2" s="1"/>
  <c r="H126" i="2" s="1"/>
  <c r="G122" i="2"/>
  <c r="G121" i="2"/>
  <c r="G120" i="2"/>
  <c r="G119" i="2"/>
  <c r="G118" i="2"/>
  <c r="G117" i="2"/>
  <c r="G116" i="2"/>
  <c r="G115" i="2"/>
  <c r="G114" i="2"/>
  <c r="G113" i="2"/>
  <c r="G112" i="2"/>
  <c r="G111" i="2"/>
  <c r="J109" i="2"/>
  <c r="I109" i="2"/>
  <c r="F109" i="2"/>
  <c r="E109" i="2"/>
  <c r="H109" i="2" s="1"/>
  <c r="G108" i="2"/>
  <c r="G107" i="2"/>
  <c r="G106" i="2"/>
  <c r="G105" i="2"/>
  <c r="G104" i="2"/>
  <c r="G103" i="2"/>
  <c r="G102" i="2"/>
  <c r="G101" i="2"/>
  <c r="G100" i="2"/>
  <c r="G99" i="2"/>
  <c r="G98" i="2"/>
  <c r="J96" i="2"/>
  <c r="I96" i="2"/>
  <c r="F96" i="2"/>
  <c r="E96" i="2"/>
  <c r="G95" i="2"/>
  <c r="G94" i="2"/>
  <c r="G93" i="2"/>
  <c r="G92" i="2"/>
  <c r="G91" i="2"/>
  <c r="G90" i="2"/>
  <c r="G89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J25" i="2"/>
  <c r="I25" i="2"/>
  <c r="F25" i="2"/>
  <c r="E25" i="2"/>
  <c r="G24" i="2"/>
  <c r="G23" i="2"/>
  <c r="G22" i="2"/>
  <c r="J20" i="2"/>
  <c r="I20" i="2"/>
  <c r="F20" i="2"/>
  <c r="E20" i="2"/>
  <c r="H20" i="2" s="1"/>
  <c r="G19" i="2"/>
  <c r="G18" i="2"/>
  <c r="G20" i="2" s="1"/>
  <c r="J16" i="2"/>
  <c r="I16" i="2"/>
  <c r="F16" i="2"/>
  <c r="E16" i="2"/>
  <c r="G15" i="2"/>
  <c r="G14" i="2"/>
  <c r="G13" i="2"/>
  <c r="G12" i="2"/>
  <c r="G11" i="2"/>
  <c r="G10" i="2"/>
  <c r="G9" i="2"/>
  <c r="J7" i="2"/>
  <c r="I7" i="2"/>
  <c r="F7" i="2"/>
  <c r="F196" i="2" s="1"/>
  <c r="E7" i="2"/>
  <c r="G6" i="2"/>
  <c r="G5" i="2"/>
  <c r="G7" i="2" s="1"/>
  <c r="J3" i="2"/>
  <c r="I3" i="2"/>
  <c r="F3" i="2"/>
  <c r="H3" i="2" s="1"/>
  <c r="E3" i="2"/>
  <c r="G2" i="2"/>
  <c r="G3" i="2" s="1"/>
  <c r="L385" i="1"/>
  <c r="L185" i="1"/>
  <c r="L659" i="1"/>
  <c r="L649" i="1"/>
  <c r="L626" i="1"/>
  <c r="L464" i="1"/>
  <c r="G234" i="1"/>
  <c r="L146" i="1"/>
  <c r="L165" i="1" s="1"/>
  <c r="G110" i="1"/>
  <c r="L72" i="1"/>
  <c r="L63" i="1"/>
  <c r="L61" i="1"/>
  <c r="L8" i="1"/>
  <c r="L21" i="1" l="1"/>
  <c r="L35" i="1"/>
  <c r="G25" i="2"/>
  <c r="G109" i="2"/>
  <c r="G16" i="2"/>
  <c r="G96" i="2"/>
  <c r="H25" i="2"/>
  <c r="G136" i="2"/>
  <c r="G158" i="2"/>
  <c r="G193" i="2"/>
  <c r="H96" i="2"/>
  <c r="H16" i="2"/>
  <c r="G150" i="2"/>
  <c r="E196" i="2"/>
  <c r="G123" i="2"/>
  <c r="G126" i="2" s="1"/>
  <c r="H7" i="2"/>
  <c r="L41" i="1" l="1"/>
  <c r="L59" i="1"/>
  <c r="L70" i="1" l="1"/>
  <c r="L81" i="1"/>
  <c r="L96" i="1" l="1"/>
  <c r="L112" i="1"/>
  <c r="L129" i="1" l="1"/>
  <c r="L182" i="1" l="1"/>
  <c r="L206" i="1" l="1"/>
  <c r="L235" i="1" l="1"/>
  <c r="L254" i="1" l="1"/>
  <c r="L312" i="1" s="1"/>
  <c r="L347" i="1" s="1"/>
  <c r="L375" i="1" l="1"/>
  <c r="L382" i="1" l="1"/>
  <c r="L418" i="1" l="1"/>
  <c r="L430" i="1" l="1"/>
  <c r="L447" i="1"/>
  <c r="L457" i="1" l="1"/>
  <c r="L461" i="1" l="1"/>
  <c r="L491" i="1" s="1"/>
  <c r="L511" i="1"/>
  <c r="L515" i="1" s="1"/>
  <c r="L534" i="1" l="1"/>
  <c r="L555" i="1" l="1"/>
  <c r="L572" i="1" s="1"/>
  <c r="L593" i="1" l="1"/>
  <c r="L603" i="1"/>
  <c r="L615" i="1"/>
  <c r="L619" i="1" s="1"/>
  <c r="L623" i="1" s="1"/>
  <c r="L641" i="1" l="1"/>
  <c r="L646" i="1" l="1"/>
  <c r="L663" i="1" s="1"/>
  <c r="G157" i="1" l="1"/>
  <c r="G134" i="1"/>
  <c r="G132" i="1"/>
  <c r="G131" i="1"/>
  <c r="G504" i="1"/>
  <c r="G501" i="1"/>
  <c r="G575" i="1"/>
  <c r="G441" i="1"/>
  <c r="G421" i="1"/>
  <c r="G403" i="1"/>
  <c r="G322" i="1"/>
  <c r="G321" i="1"/>
  <c r="G293" i="1"/>
  <c r="G251" i="1"/>
  <c r="G219" i="1"/>
  <c r="G192" i="1"/>
  <c r="G197" i="1"/>
  <c r="G189" i="1"/>
  <c r="G187" i="1"/>
  <c r="G119" i="1"/>
  <c r="G107" i="1"/>
  <c r="G101" i="1"/>
  <c r="G90" i="1"/>
  <c r="G89" i="1"/>
  <c r="G80" i="1"/>
  <c r="G75" i="1"/>
  <c r="G68" i="1"/>
  <c r="G66" i="1"/>
  <c r="G65" i="1"/>
  <c r="G54" i="1"/>
  <c r="G51" i="1"/>
  <c r="G34" i="1"/>
  <c r="F162" i="1"/>
  <c r="F45" i="1" l="1"/>
  <c r="G194" i="1" l="1"/>
  <c r="G513" i="1" l="1"/>
  <c r="H617" i="1" l="1"/>
  <c r="H618" i="1" l="1"/>
  <c r="G53" i="1" l="1"/>
  <c r="G424" i="1" l="1"/>
  <c r="E63" i="1" l="1"/>
  <c r="G404" i="1"/>
  <c r="G289" i="1" l="1"/>
  <c r="G370" i="1" l="1"/>
  <c r="G371" i="1"/>
  <c r="G372" i="1"/>
  <c r="G373" i="1"/>
  <c r="E659" i="1" l="1"/>
  <c r="G288" i="1" l="1"/>
  <c r="G202" i="1" l="1"/>
  <c r="G190" i="1"/>
  <c r="G76" i="1"/>
  <c r="G514" i="1"/>
  <c r="E464" i="1" l="1"/>
  <c r="G275" i="1"/>
  <c r="G276" i="1"/>
  <c r="G277" i="1"/>
  <c r="G278" i="1"/>
  <c r="G279" i="1"/>
  <c r="G280" i="1"/>
  <c r="G281" i="1"/>
  <c r="G282" i="1"/>
  <c r="G283" i="1"/>
  <c r="G284" i="1"/>
  <c r="G274" i="1"/>
  <c r="G273" i="1"/>
  <c r="G111" i="1" l="1"/>
  <c r="E61" i="1"/>
  <c r="E72" i="1"/>
  <c r="G643" i="1" l="1"/>
  <c r="G644" i="1"/>
  <c r="G645" i="1"/>
  <c r="G18" i="1"/>
  <c r="J649" i="1"/>
  <c r="I649" i="1"/>
  <c r="F649" i="1"/>
  <c r="E649" i="1"/>
  <c r="G379" i="1"/>
  <c r="G380" i="1"/>
  <c r="G211" i="1"/>
  <c r="G230" i="1"/>
  <c r="E185" i="1" l="1"/>
  <c r="E558" i="1" l="1"/>
  <c r="E557" i="1"/>
  <c r="G571" i="1"/>
  <c r="E626" i="1"/>
  <c r="J626" i="1"/>
  <c r="I626" i="1"/>
  <c r="F626" i="1"/>
  <c r="E434" i="1"/>
  <c r="H626" i="1" l="1"/>
  <c r="E385" i="1"/>
  <c r="F385" i="1"/>
  <c r="J385" i="1"/>
  <c r="I385" i="1"/>
  <c r="E146" i="1"/>
  <c r="G73" i="1"/>
  <c r="G74" i="1"/>
  <c r="G77" i="1"/>
  <c r="G78" i="1"/>
  <c r="G79" i="1"/>
  <c r="G72" i="1"/>
  <c r="G25" i="1"/>
  <c r="G26" i="1"/>
  <c r="G27" i="1"/>
  <c r="G28" i="1"/>
  <c r="G29" i="1"/>
  <c r="G31" i="1"/>
  <c r="G32" i="1"/>
  <c r="G33" i="1"/>
  <c r="G24" i="1"/>
  <c r="J185" i="1"/>
  <c r="I185" i="1"/>
  <c r="F185" i="1"/>
  <c r="J8" i="1"/>
  <c r="J21" i="1" s="1"/>
  <c r="I8" i="1"/>
  <c r="F8" i="1"/>
  <c r="E8" i="1"/>
  <c r="E21" i="1" l="1"/>
  <c r="F35" i="1"/>
  <c r="F21" i="1"/>
  <c r="J35" i="1"/>
  <c r="I21" i="1"/>
  <c r="H8" i="1"/>
  <c r="H21" i="1" l="1"/>
  <c r="E35" i="1"/>
  <c r="J41" i="1"/>
  <c r="I35" i="1"/>
  <c r="F41" i="1"/>
  <c r="F59" i="1"/>
  <c r="G253" i="1"/>
  <c r="G252" i="1"/>
  <c r="E59" i="1" l="1"/>
  <c r="E70" i="1"/>
  <c r="H35" i="1"/>
  <c r="E41" i="1"/>
  <c r="H41" i="1" s="1"/>
  <c r="J59" i="1"/>
  <c r="I59" i="1"/>
  <c r="F70" i="1"/>
  <c r="I70" i="1"/>
  <c r="I41" i="1"/>
  <c r="G84" i="1"/>
  <c r="H70" i="1" l="1"/>
  <c r="H59" i="1"/>
  <c r="E81" i="1"/>
  <c r="I96" i="1"/>
  <c r="I81" i="1"/>
  <c r="J70" i="1"/>
  <c r="J81" i="1" s="1"/>
  <c r="E96" i="1"/>
  <c r="E112" i="1" s="1"/>
  <c r="F81" i="1"/>
  <c r="G298" i="1"/>
  <c r="H184" i="1"/>
  <c r="H185" i="1" s="1"/>
  <c r="G3" i="1"/>
  <c r="G4" i="1"/>
  <c r="G5" i="1"/>
  <c r="G6" i="1"/>
  <c r="G7" i="1"/>
  <c r="G10" i="1"/>
  <c r="G11" i="1"/>
  <c r="G12" i="1"/>
  <c r="G13" i="1"/>
  <c r="G14" i="1"/>
  <c r="G15" i="1"/>
  <c r="G16" i="1"/>
  <c r="G17" i="1"/>
  <c r="G19" i="1"/>
  <c r="G20" i="1"/>
  <c r="G23" i="1"/>
  <c r="G37" i="1"/>
  <c r="G38" i="1"/>
  <c r="G39" i="1"/>
  <c r="G40" i="1"/>
  <c r="G43" i="1"/>
  <c r="G44" i="1"/>
  <c r="G45" i="1"/>
  <c r="G46" i="1"/>
  <c r="G47" i="1"/>
  <c r="G48" i="1"/>
  <c r="G49" i="1"/>
  <c r="G50" i="1"/>
  <c r="G52" i="1"/>
  <c r="G55" i="1"/>
  <c r="G56" i="1"/>
  <c r="G57" i="1"/>
  <c r="G58" i="1"/>
  <c r="G61" i="1"/>
  <c r="G62" i="1"/>
  <c r="G63" i="1"/>
  <c r="G64" i="1"/>
  <c r="G67" i="1"/>
  <c r="G69" i="1"/>
  <c r="G83" i="1"/>
  <c r="G85" i="1"/>
  <c r="G86" i="1"/>
  <c r="G87" i="1"/>
  <c r="G88" i="1"/>
  <c r="G91" i="1"/>
  <c r="G92" i="1"/>
  <c r="G93" i="1"/>
  <c r="G94" i="1"/>
  <c r="G95" i="1"/>
  <c r="G98" i="1"/>
  <c r="G99" i="1"/>
  <c r="G100" i="1"/>
  <c r="G102" i="1"/>
  <c r="G103" i="1"/>
  <c r="G104" i="1"/>
  <c r="G105" i="1"/>
  <c r="G106" i="1"/>
  <c r="G108" i="1"/>
  <c r="G109" i="1"/>
  <c r="G114" i="1"/>
  <c r="G115" i="1"/>
  <c r="G116" i="1"/>
  <c r="G117" i="1"/>
  <c r="G118" i="1"/>
  <c r="G120" i="1"/>
  <c r="G121" i="1"/>
  <c r="G122" i="1"/>
  <c r="G123" i="1"/>
  <c r="G124" i="1"/>
  <c r="G125" i="1"/>
  <c r="G126" i="1"/>
  <c r="G127" i="1"/>
  <c r="G128" i="1"/>
  <c r="G133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8" i="1"/>
  <c r="G159" i="1"/>
  <c r="G160" i="1"/>
  <c r="G161" i="1"/>
  <c r="G162" i="1"/>
  <c r="G163" i="1"/>
  <c r="G164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4" i="1"/>
  <c r="G185" i="1" s="1"/>
  <c r="G188" i="1"/>
  <c r="G191" i="1"/>
  <c r="G193" i="1"/>
  <c r="G195" i="1"/>
  <c r="G196" i="1"/>
  <c r="G198" i="1"/>
  <c r="G199" i="1"/>
  <c r="G200" i="1"/>
  <c r="G201" i="1"/>
  <c r="G203" i="1"/>
  <c r="G204" i="1"/>
  <c r="G205" i="1"/>
  <c r="G208" i="1"/>
  <c r="G209" i="1"/>
  <c r="G210" i="1"/>
  <c r="G212" i="1"/>
  <c r="G213" i="1"/>
  <c r="G214" i="1"/>
  <c r="G215" i="1"/>
  <c r="G216" i="1"/>
  <c r="G217" i="1"/>
  <c r="G218" i="1"/>
  <c r="G220" i="1"/>
  <c r="G221" i="1"/>
  <c r="G222" i="1"/>
  <c r="G223" i="1"/>
  <c r="G224" i="1"/>
  <c r="G225" i="1"/>
  <c r="G226" i="1"/>
  <c r="G227" i="1"/>
  <c r="G228" i="1"/>
  <c r="G229" i="1"/>
  <c r="G231" i="1"/>
  <c r="G232" i="1"/>
  <c r="G233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85" i="1"/>
  <c r="G286" i="1"/>
  <c r="G287" i="1"/>
  <c r="G290" i="1"/>
  <c r="G294" i="1"/>
  <c r="G295" i="1"/>
  <c r="G296" i="1"/>
  <c r="G297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4" i="1"/>
  <c r="G315" i="1"/>
  <c r="G316" i="1"/>
  <c r="G317" i="1"/>
  <c r="G318" i="1"/>
  <c r="G319" i="1"/>
  <c r="G320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74" i="1"/>
  <c r="G377" i="1"/>
  <c r="G381" i="1"/>
  <c r="G384" i="1"/>
  <c r="G385" i="1" s="1"/>
  <c r="H385" i="1" s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20" i="1"/>
  <c r="G422" i="1"/>
  <c r="G423" i="1"/>
  <c r="G425" i="1"/>
  <c r="G426" i="1"/>
  <c r="G427" i="1"/>
  <c r="G428" i="1"/>
  <c r="G429" i="1"/>
  <c r="G432" i="1"/>
  <c r="G433" i="1"/>
  <c r="G434" i="1"/>
  <c r="G435" i="1"/>
  <c r="G436" i="1"/>
  <c r="G437" i="1"/>
  <c r="G438" i="1"/>
  <c r="G439" i="1"/>
  <c r="G440" i="1"/>
  <c r="G442" i="1"/>
  <c r="G443" i="1"/>
  <c r="G444" i="1"/>
  <c r="G445" i="1"/>
  <c r="G446" i="1"/>
  <c r="G449" i="1"/>
  <c r="G450" i="1"/>
  <c r="G451" i="1"/>
  <c r="G452" i="1"/>
  <c r="G453" i="1"/>
  <c r="G454" i="1"/>
  <c r="G455" i="1"/>
  <c r="G456" i="1"/>
  <c r="G459" i="1"/>
  <c r="G460" i="1"/>
  <c r="G463" i="1"/>
  <c r="G465" i="1"/>
  <c r="G466" i="1"/>
  <c r="G467" i="1"/>
  <c r="G468" i="1"/>
  <c r="G469" i="1"/>
  <c r="G470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3" i="1"/>
  <c r="G494" i="1"/>
  <c r="G495" i="1"/>
  <c r="G496" i="1"/>
  <c r="G497" i="1"/>
  <c r="G498" i="1"/>
  <c r="G499" i="1"/>
  <c r="G500" i="1"/>
  <c r="G502" i="1"/>
  <c r="G503" i="1"/>
  <c r="G505" i="1"/>
  <c r="G506" i="1"/>
  <c r="G507" i="1"/>
  <c r="G508" i="1"/>
  <c r="G509" i="1"/>
  <c r="G510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4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5" i="1"/>
  <c r="G596" i="1"/>
  <c r="G597" i="1"/>
  <c r="G598" i="1"/>
  <c r="G599" i="1"/>
  <c r="G600" i="1"/>
  <c r="G601" i="1"/>
  <c r="G602" i="1"/>
  <c r="G605" i="1"/>
  <c r="G606" i="1"/>
  <c r="G607" i="1"/>
  <c r="G608" i="1"/>
  <c r="G609" i="1"/>
  <c r="G610" i="1"/>
  <c r="G611" i="1"/>
  <c r="G612" i="1"/>
  <c r="G613" i="1"/>
  <c r="G614" i="1"/>
  <c r="G617" i="1"/>
  <c r="G618" i="1"/>
  <c r="G621" i="1"/>
  <c r="G622" i="1"/>
  <c r="G625" i="1"/>
  <c r="G626" i="1" s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8" i="1"/>
  <c r="G649" i="1" s="1"/>
  <c r="G2" i="1"/>
  <c r="J96" i="1" l="1"/>
  <c r="E129" i="1"/>
  <c r="E165" i="1"/>
  <c r="E182" i="1"/>
  <c r="F96" i="1"/>
  <c r="H96" i="1"/>
  <c r="H81" i="1"/>
  <c r="J112" i="1"/>
  <c r="I112" i="1"/>
  <c r="I129" i="1" s="1"/>
  <c r="G8" i="1"/>
  <c r="I165" i="1" l="1"/>
  <c r="G21" i="1"/>
  <c r="I182" i="1"/>
  <c r="I206" i="1"/>
  <c r="I235" i="1" s="1"/>
  <c r="F112" i="1"/>
  <c r="J129" i="1"/>
  <c r="E206" i="1"/>
  <c r="J165" i="1" l="1"/>
  <c r="G35" i="1"/>
  <c r="H112" i="1"/>
  <c r="F129" i="1"/>
  <c r="E235" i="1"/>
  <c r="I254" i="1"/>
  <c r="G70" i="1" l="1"/>
  <c r="G81" i="1" s="1"/>
  <c r="E312" i="1"/>
  <c r="E254" i="1"/>
  <c r="E291" i="1" s="1"/>
  <c r="G41" i="1"/>
  <c r="F165" i="1"/>
  <c r="H129" i="1"/>
  <c r="J182" i="1"/>
  <c r="I312" i="1"/>
  <c r="I368" i="1" s="1"/>
  <c r="I347" i="1"/>
  <c r="G59" i="1"/>
  <c r="I291" i="1"/>
  <c r="I375" i="1" l="1"/>
  <c r="E347" i="1"/>
  <c r="J206" i="1"/>
  <c r="J235" i="1" s="1"/>
  <c r="J254" i="1"/>
  <c r="J312" i="1" s="1"/>
  <c r="J347" i="1" s="1"/>
  <c r="J291" i="1"/>
  <c r="H165" i="1"/>
  <c r="H368" i="1" s="1"/>
  <c r="F182" i="1"/>
  <c r="G96" i="1"/>
  <c r="J375" i="1" l="1"/>
  <c r="H182" i="1"/>
  <c r="F206" i="1"/>
  <c r="G112" i="1"/>
  <c r="E375" i="1"/>
  <c r="E368" i="1"/>
  <c r="I382" i="1"/>
  <c r="I418" i="1" s="1"/>
  <c r="J368" i="1"/>
  <c r="I430" i="1" l="1"/>
  <c r="G129" i="1"/>
  <c r="G165" i="1"/>
  <c r="F235" i="1"/>
  <c r="H206" i="1"/>
  <c r="J382" i="1"/>
  <c r="E382" i="1"/>
  <c r="J418" i="1" l="1"/>
  <c r="E418" i="1"/>
  <c r="H235" i="1"/>
  <c r="F254" i="1"/>
  <c r="I447" i="1"/>
  <c r="G182" i="1"/>
  <c r="H254" i="1" l="1"/>
  <c r="F291" i="1"/>
  <c r="H291" i="1" s="1"/>
  <c r="E430" i="1"/>
  <c r="G206" i="1"/>
  <c r="G235" i="1" s="1"/>
  <c r="J430" i="1"/>
  <c r="I457" i="1"/>
  <c r="F312" i="1"/>
  <c r="F347" i="1" l="1"/>
  <c r="H312" i="1"/>
  <c r="G254" i="1"/>
  <c r="G291" i="1" s="1"/>
  <c r="G312" i="1"/>
  <c r="G347" i="1" s="1"/>
  <c r="E447" i="1"/>
  <c r="E457" i="1"/>
  <c r="F368" i="1"/>
  <c r="I461" i="1"/>
  <c r="J447" i="1"/>
  <c r="J457" i="1"/>
  <c r="I491" i="1" l="1"/>
  <c r="I511" i="1" s="1"/>
  <c r="I515" i="1" s="1"/>
  <c r="E461" i="1"/>
  <c r="J461" i="1"/>
  <c r="G375" i="1"/>
  <c r="I534" i="1"/>
  <c r="F375" i="1"/>
  <c r="H347" i="1"/>
  <c r="H375" i="1" l="1"/>
  <c r="E491" i="1"/>
  <c r="E511" i="1"/>
  <c r="J491" i="1"/>
  <c r="J511" i="1" s="1"/>
  <c r="J515" i="1" s="1"/>
  <c r="F382" i="1"/>
  <c r="I555" i="1"/>
  <c r="I572" i="1" s="1"/>
  <c r="G382" i="1"/>
  <c r="I593" i="1" l="1"/>
  <c r="I603" i="1"/>
  <c r="I615" i="1"/>
  <c r="I619" i="1" s="1"/>
  <c r="I623" i="1" s="1"/>
  <c r="E515" i="1"/>
  <c r="G418" i="1"/>
  <c r="H382" i="1"/>
  <c r="F418" i="1"/>
  <c r="J534" i="1"/>
  <c r="H418" i="1" l="1"/>
  <c r="G430" i="1"/>
  <c r="G447" i="1"/>
  <c r="G457" i="1" s="1"/>
  <c r="E534" i="1"/>
  <c r="F430" i="1"/>
  <c r="H430" i="1" s="1"/>
  <c r="J555" i="1"/>
  <c r="I641" i="1"/>
  <c r="I646" i="1" s="1"/>
  <c r="G461" i="1" l="1"/>
  <c r="G491" i="1"/>
  <c r="G511" i="1"/>
  <c r="G515" i="1" s="1"/>
  <c r="G534" i="1"/>
  <c r="F447" i="1"/>
  <c r="J572" i="1"/>
  <c r="J615" i="1" s="1"/>
  <c r="J619" i="1" s="1"/>
  <c r="J623" i="1" s="1"/>
  <c r="J593" i="1"/>
  <c r="J603" i="1"/>
  <c r="E555" i="1"/>
  <c r="H447" i="1" l="1"/>
  <c r="G555" i="1"/>
  <c r="E572" i="1"/>
  <c r="F457" i="1"/>
  <c r="J641" i="1"/>
  <c r="J646" i="1" s="1"/>
  <c r="H457" i="1" l="1"/>
  <c r="F461" i="1"/>
  <c r="E593" i="1"/>
  <c r="G572" i="1"/>
  <c r="G593" i="1" s="1"/>
  <c r="G603" i="1" l="1"/>
  <c r="E603" i="1"/>
  <c r="E615" i="1"/>
  <c r="H461" i="1"/>
  <c r="F491" i="1"/>
  <c r="H491" i="1" l="1"/>
  <c r="F511" i="1"/>
  <c r="E619" i="1"/>
  <c r="G615" i="1"/>
  <c r="G619" i="1" s="1"/>
  <c r="G623" i="1" s="1"/>
  <c r="E623" i="1" l="1"/>
  <c r="F515" i="1"/>
  <c r="H511" i="1"/>
  <c r="G641" i="1"/>
  <c r="G646" i="1" s="1"/>
  <c r="H515" i="1" l="1"/>
  <c r="F534" i="1"/>
  <c r="E641" i="1"/>
  <c r="E646" i="1" l="1"/>
  <c r="E663" i="1"/>
  <c r="H534" i="1"/>
  <c r="F555" i="1"/>
  <c r="H555" i="1" s="1"/>
  <c r="F572" i="1"/>
  <c r="H572" i="1" s="1"/>
  <c r="F593" i="1" l="1"/>
  <c r="F603" i="1"/>
  <c r="H603" i="1" s="1"/>
  <c r="F615" i="1"/>
  <c r="F619" i="1" l="1"/>
  <c r="H615" i="1"/>
  <c r="H593" i="1"/>
  <c r="F623" i="1" l="1"/>
  <c r="H619" i="1"/>
  <c r="H623" i="1" l="1"/>
  <c r="F641" i="1"/>
  <c r="F646" i="1" l="1"/>
  <c r="F663" i="1" s="1"/>
  <c r="H641" i="1"/>
  <c r="H663" i="1" l="1"/>
  <c r="N663" i="1"/>
</calcChain>
</file>

<file path=xl/sharedStrings.xml><?xml version="1.0" encoding="utf-8"?>
<sst xmlns="http://schemas.openxmlformats.org/spreadsheetml/2006/main" count="2458" uniqueCount="886">
  <si>
    <t>Organization</t>
  </si>
  <si>
    <t>Object</t>
  </si>
  <si>
    <t>Project</t>
  </si>
  <si>
    <t>Account Description</t>
  </si>
  <si>
    <t>2027 Department Budget</t>
  </si>
  <si>
    <t>2025 Actuals</t>
  </si>
  <si>
    <t>2024 Actuals</t>
  </si>
  <si>
    <t>21101</t>
  </si>
  <si>
    <t>60101</t>
  </si>
  <si>
    <t xml:space="preserve">Dept Manager Salary Exp       </t>
  </si>
  <si>
    <t>60106</t>
  </si>
  <si>
    <t xml:space="preserve">P-T Employee Wage Exp         </t>
  </si>
  <si>
    <t>60121</t>
  </si>
  <si>
    <t xml:space="preserve">Council/Stipend Expense       </t>
  </si>
  <si>
    <t>60251</t>
  </si>
  <si>
    <t xml:space="preserve">Conferences/Training Expense  </t>
  </si>
  <si>
    <t>60256</t>
  </si>
  <si>
    <t xml:space="preserve">Dues/Memberships Expense      </t>
  </si>
  <si>
    <t>60500</t>
  </si>
  <si>
    <t xml:space="preserve">Admin/Office Supp/Eqt Non-Cap </t>
  </si>
  <si>
    <t>60797</t>
  </si>
  <si>
    <t xml:space="preserve">Miscellaneous Expense         </t>
  </si>
  <si>
    <t>21102</t>
  </si>
  <si>
    <t>60102</t>
  </si>
  <si>
    <t>Mid Mgmt Hrly Employee Wage Ex</t>
  </si>
  <si>
    <t>60105</t>
  </si>
  <si>
    <t xml:space="preserve">F-T Employee Wage Exp         </t>
  </si>
  <si>
    <t>60123</t>
  </si>
  <si>
    <t xml:space="preserve">Car Allowance Expense         </t>
  </si>
  <si>
    <t>60129</t>
  </si>
  <si>
    <t xml:space="preserve">Insurance Buyout Pay          </t>
  </si>
  <si>
    <t>60252</t>
  </si>
  <si>
    <t xml:space="preserve">Travel/Mileage Expense        </t>
  </si>
  <si>
    <t>60253</t>
  </si>
  <si>
    <t xml:space="preserve">Food/Lodging Expense          </t>
  </si>
  <si>
    <t>60306</t>
  </si>
  <si>
    <t xml:space="preserve">Other Prof/Consult Srvs Exp   </t>
  </si>
  <si>
    <t>60402</t>
  </si>
  <si>
    <t xml:space="preserve">Phone/Celular/Paging Exp      </t>
  </si>
  <si>
    <t>60501</t>
  </si>
  <si>
    <t xml:space="preserve">Operating Supp/Eqt Non-Cap    </t>
  </si>
  <si>
    <t>21103</t>
  </si>
  <si>
    <t>60111</t>
  </si>
  <si>
    <t xml:space="preserve">Overtime Wage Expense         </t>
  </si>
  <si>
    <t>60502</t>
  </si>
  <si>
    <t xml:space="preserve">Printing &amp; Copying Expense    </t>
  </si>
  <si>
    <t>21104</t>
  </si>
  <si>
    <t>60107</t>
  </si>
  <si>
    <t xml:space="preserve">Temp Employee Wage Exp        </t>
  </si>
  <si>
    <t>21105</t>
  </si>
  <si>
    <t>60303</t>
  </si>
  <si>
    <t xml:space="preserve">Appraisal Services Expense    </t>
  </si>
  <si>
    <t>60310</t>
  </si>
  <si>
    <t xml:space="preserve">Service Contracts Expense     </t>
  </si>
  <si>
    <t>60411</t>
  </si>
  <si>
    <t xml:space="preserve">Gasoline Expense              </t>
  </si>
  <si>
    <t>60453</t>
  </si>
  <si>
    <t xml:space="preserve">Vehicle Repair/Tires/Oil Exp  </t>
  </si>
  <si>
    <t>21106</t>
  </si>
  <si>
    <t>60406</t>
  </si>
  <si>
    <t xml:space="preserve">Fiber/Internet Expense        </t>
  </si>
  <si>
    <t>21107</t>
  </si>
  <si>
    <t>60305</t>
  </si>
  <si>
    <t xml:space="preserve">Computer Support/Service Exp  </t>
  </si>
  <si>
    <t>60452</t>
  </si>
  <si>
    <t xml:space="preserve">Operating Equip Repair Exp    </t>
  </si>
  <si>
    <t>21108</t>
  </si>
  <si>
    <t>60219</t>
  </si>
  <si>
    <t xml:space="preserve">Incident Initiative           </t>
  </si>
  <si>
    <t>60254</t>
  </si>
  <si>
    <t xml:space="preserve">E2E Leadership Training       </t>
  </si>
  <si>
    <t>60255</t>
  </si>
  <si>
    <t xml:space="preserve">Other Training                </t>
  </si>
  <si>
    <t>60320</t>
  </si>
  <si>
    <t xml:space="preserve">Advertising                   </t>
  </si>
  <si>
    <t>21109</t>
  </si>
  <si>
    <t>21110</t>
  </si>
  <si>
    <t>60112</t>
  </si>
  <si>
    <t xml:space="preserve">Extra Holiday Pay Exp         </t>
  </si>
  <si>
    <t>60230</t>
  </si>
  <si>
    <t xml:space="preserve">Clothing/Uniforms Expense     </t>
  </si>
  <si>
    <t>21111</t>
  </si>
  <si>
    <t>60201</t>
  </si>
  <si>
    <t xml:space="preserve">FICA/Medicare-ER Share Exp    </t>
  </si>
  <si>
    <t>60202</t>
  </si>
  <si>
    <t>60203</t>
  </si>
  <si>
    <t xml:space="preserve">457 Plan-Employer Share Exp   </t>
  </si>
  <si>
    <t>60210</t>
  </si>
  <si>
    <t xml:space="preserve">HPHC Ins Employer Share Exp   </t>
  </si>
  <si>
    <t>60211</t>
  </si>
  <si>
    <t xml:space="preserve">NNEBT Ins Employer Share Exp  </t>
  </si>
  <si>
    <t>60212</t>
  </si>
  <si>
    <t xml:space="preserve">S-T Disability ER Share Exp   </t>
  </si>
  <si>
    <t>60213</t>
  </si>
  <si>
    <t xml:space="preserve">L-T Disability ER Share Exp   </t>
  </si>
  <si>
    <t>60214</t>
  </si>
  <si>
    <t>Retiree Health Premiums Expens</t>
  </si>
  <si>
    <t>60217</t>
  </si>
  <si>
    <t xml:space="preserve">RHSA Plan ER Share            </t>
  </si>
  <si>
    <t>60259</t>
  </si>
  <si>
    <t xml:space="preserve">Unemployment Comp Exp         </t>
  </si>
  <si>
    <t>60301</t>
  </si>
  <si>
    <t xml:space="preserve">Legal Services Expense        </t>
  </si>
  <si>
    <t>60302</t>
  </si>
  <si>
    <t xml:space="preserve">Audit Services Expense        </t>
  </si>
  <si>
    <t>60304</t>
  </si>
  <si>
    <t xml:space="preserve">Registry of Deeds Fee Expense </t>
  </si>
  <si>
    <t>60308</t>
  </si>
  <si>
    <t xml:space="preserve">Actuarial Expense             </t>
  </si>
  <si>
    <t>60315</t>
  </si>
  <si>
    <t xml:space="preserve">User License Expense          </t>
  </si>
  <si>
    <t>60319</t>
  </si>
  <si>
    <t>Employee Assistance Program Ex</t>
  </si>
  <si>
    <t>60325</t>
  </si>
  <si>
    <t xml:space="preserve">Postage/Shipping Expense      </t>
  </si>
  <si>
    <t>60370</t>
  </si>
  <si>
    <t xml:space="preserve">Workers Comp Insurance Exp    </t>
  </si>
  <si>
    <t>60371</t>
  </si>
  <si>
    <t xml:space="preserve">General Insurance Expense     </t>
  </si>
  <si>
    <t>60372</t>
  </si>
  <si>
    <t xml:space="preserve">Vehicle Insurance Expense     </t>
  </si>
  <si>
    <t>60373</t>
  </si>
  <si>
    <t xml:space="preserve">Building/Boiler Insurance Exp </t>
  </si>
  <si>
    <t>60377</t>
  </si>
  <si>
    <t xml:space="preserve">Surety Bonds Expense          </t>
  </si>
  <si>
    <t>60379</t>
  </si>
  <si>
    <t>Public Official Liab Insur Exp</t>
  </si>
  <si>
    <t>60380</t>
  </si>
  <si>
    <t xml:space="preserve">Police Prof Liab Insur Exp    </t>
  </si>
  <si>
    <t>60383</t>
  </si>
  <si>
    <t xml:space="preserve">Insurance Deductibles         </t>
  </si>
  <si>
    <t>60450</t>
  </si>
  <si>
    <t xml:space="preserve">Building Repair/Maint Exp     </t>
  </si>
  <si>
    <t>60795</t>
  </si>
  <si>
    <t xml:space="preserve">Personnel Reserve             </t>
  </si>
  <si>
    <t>60798</t>
  </si>
  <si>
    <t xml:space="preserve">Contingency                   </t>
  </si>
  <si>
    <t>60799</t>
  </si>
  <si>
    <t xml:space="preserve">Airport Subsidy Expense       </t>
  </si>
  <si>
    <t>21121</t>
  </si>
  <si>
    <t xml:space="preserve">Clothing Allowance Expense    </t>
  </si>
  <si>
    <t>60400</t>
  </si>
  <si>
    <t xml:space="preserve">Electricity Expense           </t>
  </si>
  <si>
    <t>60401</t>
  </si>
  <si>
    <t xml:space="preserve">Water Expense                 </t>
  </si>
  <si>
    <t>60404</t>
  </si>
  <si>
    <t xml:space="preserve">Sewer User Fee Expense        </t>
  </si>
  <si>
    <t>60405</t>
  </si>
  <si>
    <t xml:space="preserve">Heating Fuel Expense          </t>
  </si>
  <si>
    <t>60509</t>
  </si>
  <si>
    <t xml:space="preserve">Cleaning Supplies Expense     </t>
  </si>
  <si>
    <t>21122</t>
  </si>
  <si>
    <t xml:space="preserve">Private School Transportation </t>
  </si>
  <si>
    <t>21123</t>
  </si>
  <si>
    <t>60454</t>
  </si>
  <si>
    <t xml:space="preserve">Grounds Maint/Improve Exp     </t>
  </si>
  <si>
    <t>60905</t>
  </si>
  <si>
    <t xml:space="preserve">Community Center Improvements </t>
  </si>
  <si>
    <t>21124</t>
  </si>
  <si>
    <t>60365</t>
  </si>
  <si>
    <t xml:space="preserve">Recreation Program Expense    </t>
  </si>
  <si>
    <t>60410</t>
  </si>
  <si>
    <t xml:space="preserve">Diesel Fuel Expense           </t>
  </si>
  <si>
    <t>21125</t>
  </si>
  <si>
    <t>60730</t>
  </si>
  <si>
    <t xml:space="preserve">G.A. Electricity Expense      </t>
  </si>
  <si>
    <t>60731</t>
  </si>
  <si>
    <t xml:space="preserve">G.A. Client Rent Expense      </t>
  </si>
  <si>
    <t>60732</t>
  </si>
  <si>
    <t xml:space="preserve">G.A. Food/Grocery Expense     </t>
  </si>
  <si>
    <t>60734</t>
  </si>
  <si>
    <t xml:space="preserve">G.A. Burials Expense          </t>
  </si>
  <si>
    <t>60739</t>
  </si>
  <si>
    <t xml:space="preserve">G.A. Heating Fuel Expense     </t>
  </si>
  <si>
    <t>60743</t>
  </si>
  <si>
    <t xml:space="preserve">G.A. Medical Expense          </t>
  </si>
  <si>
    <t xml:space="preserve">So ME Agency on Aging         </t>
  </si>
  <si>
    <t xml:space="preserve">Caring Unlimited              </t>
  </si>
  <si>
    <t xml:space="preserve">Kids Free to Grow             </t>
  </si>
  <si>
    <t xml:space="preserve">Maine Behavioral Healthcare   </t>
  </si>
  <si>
    <t xml:space="preserve">Bon Appetit Soup Kitchen      </t>
  </si>
  <si>
    <t xml:space="preserve">Apex Youth Connection         </t>
  </si>
  <si>
    <t xml:space="preserve">In A Pinch Program            </t>
  </si>
  <si>
    <t xml:space="preserve">Day One                       </t>
  </si>
  <si>
    <t xml:space="preserve">Biddeford Food Pantry         </t>
  </si>
  <si>
    <t>Biddeford Education Foundation</t>
  </si>
  <si>
    <t>21128</t>
  </si>
  <si>
    <t xml:space="preserve">LaKermesse Donation Exp       </t>
  </si>
  <si>
    <t xml:space="preserve">McArthur Library              </t>
  </si>
  <si>
    <t xml:space="preserve">Historical Society            </t>
  </si>
  <si>
    <t xml:space="preserve">City Theater                  </t>
  </si>
  <si>
    <t>Bidd-Saco-OOB Transit District</t>
  </si>
  <si>
    <t xml:space="preserve">Heart of Biddeford            </t>
  </si>
  <si>
    <t>Biddeford Cultural and Heritag</t>
  </si>
  <si>
    <t xml:space="preserve">Biddeford Mills Museum        </t>
  </si>
  <si>
    <t>Saco Pathfinders Snowmobile Cl</t>
  </si>
  <si>
    <t>61199</t>
  </si>
  <si>
    <t xml:space="preserve">Total Muni Svcs Allocation    </t>
  </si>
  <si>
    <t>21131</t>
  </si>
  <si>
    <t xml:space="preserve">Transfer Out to Other Funds   </t>
  </si>
  <si>
    <t>21141</t>
  </si>
  <si>
    <t xml:space="preserve">Annual Stipend Pay Expense    </t>
  </si>
  <si>
    <t>60258</t>
  </si>
  <si>
    <t xml:space="preserve">Hiring Costs/EE Testing Exp   </t>
  </si>
  <si>
    <t>60461</t>
  </si>
  <si>
    <t xml:space="preserve">Repair/Maint-CommunsEquip     </t>
  </si>
  <si>
    <t>60465</t>
  </si>
  <si>
    <t xml:space="preserve">Fire Boat Repair/Maint        </t>
  </si>
  <si>
    <t>60508</t>
  </si>
  <si>
    <t>Ambulance Supplies Non-Capital</t>
  </si>
  <si>
    <t>21142</t>
  </si>
  <si>
    <t>21144</t>
  </si>
  <si>
    <t>21145</t>
  </si>
  <si>
    <t>60335</t>
  </si>
  <si>
    <t xml:space="preserve">Hydrant Rental Expense        </t>
  </si>
  <si>
    <t>21146</t>
  </si>
  <si>
    <t>60127</t>
  </si>
  <si>
    <t xml:space="preserve">Health Club Dues              </t>
  </si>
  <si>
    <t>60257</t>
  </si>
  <si>
    <t xml:space="preserve">Professional License Fees Exp </t>
  </si>
  <si>
    <t>60603</t>
  </si>
  <si>
    <t xml:space="preserve">Vehicles Purchase Capital     </t>
  </si>
  <si>
    <t>21147</t>
  </si>
  <si>
    <t>21148</t>
  </si>
  <si>
    <t>60317</t>
  </si>
  <si>
    <t xml:space="preserve">Translation Expense           </t>
  </si>
  <si>
    <t>21149</t>
  </si>
  <si>
    <t>21150</t>
  </si>
  <si>
    <t>21161</t>
  </si>
  <si>
    <t>60505</t>
  </si>
  <si>
    <t xml:space="preserve">Construction Supplies         </t>
  </si>
  <si>
    <t>60506</t>
  </si>
  <si>
    <t xml:space="preserve">Equipment/Small Tools-Non-cap </t>
  </si>
  <si>
    <t>21162</t>
  </si>
  <si>
    <t>60312</t>
  </si>
  <si>
    <t xml:space="preserve">Temporary Agency Help Exp     </t>
  </si>
  <si>
    <t>60313</t>
  </si>
  <si>
    <t xml:space="preserve">Construction Services Expense </t>
  </si>
  <si>
    <t>60346</t>
  </si>
  <si>
    <t xml:space="preserve">Removal of Trees &amp; Stumps     </t>
  </si>
  <si>
    <t>60457</t>
  </si>
  <si>
    <t xml:space="preserve">Road Maint/Improve Non-Cap    </t>
  </si>
  <si>
    <t>60462</t>
  </si>
  <si>
    <t xml:space="preserve">Road Painting Expense         </t>
  </si>
  <si>
    <t>60503</t>
  </si>
  <si>
    <t xml:space="preserve">Road Salt Expense             </t>
  </si>
  <si>
    <t>60507</t>
  </si>
  <si>
    <t xml:space="preserve">Street Signs Expense          </t>
  </si>
  <si>
    <t>21164</t>
  </si>
  <si>
    <t>60311</t>
  </si>
  <si>
    <t xml:space="preserve">Operations Contracts Expense  </t>
  </si>
  <si>
    <t>60340</t>
  </si>
  <si>
    <t xml:space="preserve">Waste Tipping Fee Expense     </t>
  </si>
  <si>
    <t>60341</t>
  </si>
  <si>
    <t xml:space="preserve">Non-Burnable Disposal Exp     </t>
  </si>
  <si>
    <t>60345</t>
  </si>
  <si>
    <t xml:space="preserve">Rodent Control Expense        </t>
  </si>
  <si>
    <t>60412</t>
  </si>
  <si>
    <t xml:space="preserve">Bottled Gas Expense           </t>
  </si>
  <si>
    <t>21165</t>
  </si>
  <si>
    <t>21166</t>
  </si>
  <si>
    <t>21167</t>
  </si>
  <si>
    <t>21168</t>
  </si>
  <si>
    <t>21179</t>
  </si>
  <si>
    <t xml:space="preserve">MPERS-Employer Share Exp      </t>
  </si>
  <si>
    <t>60218</t>
  </si>
  <si>
    <t xml:space="preserve">College Reimbursment          </t>
  </si>
  <si>
    <t>21185</t>
  </si>
  <si>
    <t>60750</t>
  </si>
  <si>
    <t xml:space="preserve">Bond Principal Expense        </t>
  </si>
  <si>
    <t>60754</t>
  </si>
  <si>
    <t xml:space="preserve">Lease Principal Expense       </t>
  </si>
  <si>
    <t>21186</t>
  </si>
  <si>
    <t>60751</t>
  </si>
  <si>
    <t xml:space="preserve">Bond Interest Expense         </t>
  </si>
  <si>
    <t>60755</t>
  </si>
  <si>
    <t xml:space="preserve">Lease Interest Expense        </t>
  </si>
  <si>
    <t>21199</t>
  </si>
  <si>
    <t xml:space="preserve">Transfers out to Other Funds  </t>
  </si>
  <si>
    <t>21201</t>
  </si>
  <si>
    <t>60900</t>
  </si>
  <si>
    <t xml:space="preserve">CIP Budget Holding            </t>
  </si>
  <si>
    <t>60904</t>
  </si>
  <si>
    <t xml:space="preserve">City Hall Improvements        </t>
  </si>
  <si>
    <t>60907</t>
  </si>
  <si>
    <t xml:space="preserve">IT Improvements               </t>
  </si>
  <si>
    <t>60926</t>
  </si>
  <si>
    <t xml:space="preserve">Telephone System              </t>
  </si>
  <si>
    <t>60958</t>
  </si>
  <si>
    <t xml:space="preserve">Comprehensive Plan            </t>
  </si>
  <si>
    <t>60962</t>
  </si>
  <si>
    <t xml:space="preserve">Election Equipment            </t>
  </si>
  <si>
    <t>60963</t>
  </si>
  <si>
    <t xml:space="preserve">Software                      </t>
  </si>
  <si>
    <t>60987</t>
  </si>
  <si>
    <t xml:space="preserve">Server Replacement            </t>
  </si>
  <si>
    <t>60988</t>
  </si>
  <si>
    <t xml:space="preserve">Desktop Replacement           </t>
  </si>
  <si>
    <t>60994</t>
  </si>
  <si>
    <t xml:space="preserve">Citrix Improvements           </t>
  </si>
  <si>
    <t>61000</t>
  </si>
  <si>
    <t xml:space="preserve">Employee Self Serve - Munis   </t>
  </si>
  <si>
    <t>21210</t>
  </si>
  <si>
    <t xml:space="preserve">Equipment Purchase Cap        </t>
  </si>
  <si>
    <t>60793</t>
  </si>
  <si>
    <t xml:space="preserve">Use of Fund Balance - City    </t>
  </si>
  <si>
    <t>21302</t>
  </si>
  <si>
    <t>2026 Budgeted Amount</t>
  </si>
  <si>
    <t>$ Diff</t>
  </si>
  <si>
    <t>% Increase/Decrease</t>
  </si>
  <si>
    <t>Software</t>
  </si>
  <si>
    <t>Seeds of Hope</t>
  </si>
  <si>
    <t>Miscellaneous Expense (Flag Vets)</t>
  </si>
  <si>
    <t>Other Prof/Consult Srvs Exp</t>
  </si>
  <si>
    <t>TOTAL 21101 Mayor/Council:</t>
  </si>
  <si>
    <t>TOTAL 21102 City Manager:</t>
  </si>
  <si>
    <t>TOTAL 21103 City Clerk:</t>
  </si>
  <si>
    <t>TOTAL 21104 Elections/Voter Registration:</t>
  </si>
  <si>
    <t>TOTAL 21105 Assessing:</t>
  </si>
  <si>
    <t>TOTAL 21106 Finance:</t>
  </si>
  <si>
    <t>TOTAL 21107 Computer Services:</t>
  </si>
  <si>
    <t>TOTAL 21108 Personnel:</t>
  </si>
  <si>
    <t>TOTAL 21109 Planning/Economic Devel:</t>
  </si>
  <si>
    <t>TOTAL 21110 Code Enforcement/Inspect:</t>
  </si>
  <si>
    <t>TOTAL 21111 General Adminstration:</t>
  </si>
  <si>
    <t>TOTAL 21121 City Hall Building:</t>
  </si>
  <si>
    <t>TOTAL 21122 Private Schools:</t>
  </si>
  <si>
    <t>TOTAL 21123 Community Center:</t>
  </si>
  <si>
    <t>TOTAL 21124 Recreation:</t>
  </si>
  <si>
    <t>TOTAL 21125 Health &amp; Welfare:</t>
  </si>
  <si>
    <t>TOTAL 21128 Municipal Services:</t>
  </si>
  <si>
    <t>TOTAL 21131 Communications:</t>
  </si>
  <si>
    <t>TOTAL 21141 Fire Department:</t>
  </si>
  <si>
    <t>TOTAL 21142 Biddeford Pool Fire Dept:</t>
  </si>
  <si>
    <t>TOTAL 21144 Emergency Management:</t>
  </si>
  <si>
    <t>TOTAL 21145 Hydrant Rental:</t>
  </si>
  <si>
    <t>TOTAL 21146 Police Dept:</t>
  </si>
  <si>
    <t>TOTAL 21147 Police Investigative:</t>
  </si>
  <si>
    <t>TOTAL 21148 Police Communications:</t>
  </si>
  <si>
    <t>TOTAL 21149 Animal Control Officer:</t>
  </si>
  <si>
    <t>TOTAL 21150 Street &amp; Traffic Lights:</t>
  </si>
  <si>
    <t>TOTAL 21161 PW Admin/Fleet Maint:</t>
  </si>
  <si>
    <t>TOTAL 21162 Public Works Roads  Maint:</t>
  </si>
  <si>
    <t>TOTAL 21164 Solid Waste Management:</t>
  </si>
  <si>
    <t>TOTAL 21165 Parks Maintenance:</t>
  </si>
  <si>
    <t>TOTAL 21166 Cemetery:</t>
  </si>
  <si>
    <t>TOTAL 21167 Engineering:</t>
  </si>
  <si>
    <t>TOTAL 21168 GIS:</t>
  </si>
  <si>
    <t>TOTAL 21179 Fringe Benefits:</t>
  </si>
  <si>
    <t>TOTAL 21185 Debt Service - Principal:</t>
  </si>
  <si>
    <t>TOTAL 21186 Debt Service - Interest:</t>
  </si>
  <si>
    <t>TOTAL 21199 Transfers Out:</t>
  </si>
  <si>
    <t>TOTAL 21201 CIP General Government:</t>
  </si>
  <si>
    <t>TOTAL 21210 Use of Prior Year F/B-C:</t>
  </si>
  <si>
    <t>TOTAL 21302:  Crossing Guards</t>
  </si>
  <si>
    <t>FY26 Approved Budget</t>
  </si>
  <si>
    <t>FY27 Budget Request</t>
  </si>
  <si>
    <t>Current wage</t>
  </si>
  <si>
    <t>Current wages</t>
  </si>
  <si>
    <t>Current Wage</t>
  </si>
  <si>
    <t xml:space="preserve">NEW EMPLOYEE REQUEST </t>
  </si>
  <si>
    <t>Transportation Planner</t>
  </si>
  <si>
    <t>Assistant Planner</t>
  </si>
  <si>
    <t>City Hall Receptionist</t>
  </si>
  <si>
    <t>Customer Service Clerk I</t>
  </si>
  <si>
    <t>Part-time Fire Admin Clerk II to assist Office Manager</t>
  </si>
  <si>
    <t>TOTAL New Employee Request:</t>
  </si>
  <si>
    <t>Current Wages</t>
  </si>
  <si>
    <t xml:space="preserve">Holiday Lighting - HOB              </t>
  </si>
  <si>
    <t>Holiday Lighting - LaKermesse</t>
  </si>
  <si>
    <t>Heart of Biddeford - Riverjam</t>
  </si>
  <si>
    <t xml:space="preserve">Subcircle </t>
  </si>
  <si>
    <t xml:space="preserve">Southern Maine Veterans Memorial Cemetery </t>
  </si>
  <si>
    <t xml:space="preserve">Biddeford Community Garden </t>
  </si>
  <si>
    <t>My Place Teen Center</t>
  </si>
  <si>
    <t xml:space="preserve">Youthful Maine </t>
  </si>
  <si>
    <t>York County Community Action Corporation</t>
  </si>
  <si>
    <t xml:space="preserve">Age-Friendly Biddeford </t>
  </si>
  <si>
    <t>Vet2Vet</t>
  </si>
  <si>
    <t>Community Roots</t>
  </si>
  <si>
    <t>Saint Andres Home</t>
  </si>
  <si>
    <t>Current Wages + Field Lister</t>
  </si>
  <si>
    <t xml:space="preserve">Dept Manager Salary Exp - Stipend       </t>
  </si>
  <si>
    <t>Stipend</t>
  </si>
  <si>
    <t xml:space="preserve">Current Wage </t>
  </si>
  <si>
    <t>Dept Manager Salary Exp - Stipend</t>
  </si>
  <si>
    <t>Current Wages + Vacancies</t>
  </si>
  <si>
    <t>TOTAL 21163 Facilities Management:</t>
  </si>
  <si>
    <t>Esther Residence</t>
  </si>
  <si>
    <t>Fringe</t>
  </si>
  <si>
    <t>XXXXX</t>
  </si>
  <si>
    <t>Wellness on Wheels Program Mgr. LT/Medic</t>
  </si>
  <si>
    <t>Wellness on Wheels Program Social Worker</t>
  </si>
  <si>
    <t>Wellness on Wheels Program FF/Medic</t>
  </si>
  <si>
    <t>Wellness on Wheels Program Admin Clerk 1/PT 20 Hrs./Wk</t>
  </si>
  <si>
    <t>Used outreach cargo van or truck</t>
  </si>
  <si>
    <t>Fuel (6 months)</t>
  </si>
  <si>
    <t>Maintenance reserve (6 months)</t>
  </si>
  <si>
    <t>Commercial vehicle insurance (6 months)</t>
  </si>
  <si>
    <t>Additional First Aid Restock Supplies</t>
  </si>
  <si>
    <t>PPE Bulk Supplies</t>
  </si>
  <si>
    <t>Field Tablets</t>
  </si>
  <si>
    <t>Cell Phones</t>
  </si>
  <si>
    <t>Handheld radios</t>
  </si>
  <si>
    <t>Phone/Data Plans (year)</t>
  </si>
  <si>
    <t>Hygiene Kits (bulk supplies)</t>
  </si>
  <si>
    <t>Seasonal Gear (blankets, socks)</t>
  </si>
  <si>
    <t>Printing &amp; Outreach Materials</t>
  </si>
  <si>
    <t>Evaluation &amp; Data Tools</t>
  </si>
  <si>
    <t>Uniforms</t>
  </si>
  <si>
    <t>TOTAL 21141 Fire Department: Wellness on Wheels</t>
  </si>
  <si>
    <t>Other funding $60,000 CDBG Grant</t>
  </si>
  <si>
    <t>$300 from Cartmill</t>
  </si>
  <si>
    <t>$200 from Cartmill</t>
  </si>
  <si>
    <t>Biddeford-Saco Chamber of Commerce</t>
  </si>
  <si>
    <t>Equipment Rent/Lease Exp</t>
  </si>
  <si>
    <t>Current Wage + Staff Accountant - AP Clerk</t>
  </si>
  <si>
    <t>PD On Call</t>
  </si>
  <si>
    <t>Service Contracts Expense</t>
  </si>
  <si>
    <t>Added Conservation Committee $2,000, Historic Preservation - $1,000, Planning Board - $1,200</t>
  </si>
  <si>
    <t>Includes Christine</t>
  </si>
  <si>
    <t>`</t>
  </si>
  <si>
    <t>Added $5,664 variance into this account</t>
  </si>
  <si>
    <t>Miscellaneous Expense</t>
  </si>
  <si>
    <t>Appraisal Services Expense</t>
  </si>
  <si>
    <t>Gasoline Expense</t>
  </si>
  <si>
    <t>Travel/Mileage Expense</t>
  </si>
  <si>
    <t>Food/Lodging Expense</t>
  </si>
  <si>
    <t>Operating Supp/Eqt Non-Cap</t>
  </si>
  <si>
    <t>P-T Employee Wage Exp</t>
  </si>
  <si>
    <t>Phone/Celular/Paging Exp</t>
  </si>
  <si>
    <t>Extra Holiday Pay Exp</t>
  </si>
  <si>
    <t>F-T Employee Wage Exp</t>
  </si>
  <si>
    <t>Temp Employee Wage Exp</t>
  </si>
  <si>
    <t>G.A. Miscellaneous Expense</t>
  </si>
  <si>
    <t>FICA/Medicare-ER Share Exp</t>
  </si>
  <si>
    <t>MPERS Employer Share Exp</t>
  </si>
  <si>
    <t>Repair/Maint-CommunsEquip</t>
  </si>
  <si>
    <t>HPHC Ins Employer Share Exp</t>
  </si>
  <si>
    <t>Conferences/Training Expense</t>
  </si>
  <si>
    <t>Building Repair/Maint Exp</t>
  </si>
  <si>
    <t>Proposed Budget 4/1/26</t>
  </si>
  <si>
    <t>Reduce to $140,000 with new hire</t>
  </si>
  <si>
    <t>Reduce to $1,000</t>
  </si>
  <si>
    <t>Reduce to $200</t>
  </si>
  <si>
    <t>Reduce to $500</t>
  </si>
  <si>
    <t>Remove Employee Banquet</t>
  </si>
  <si>
    <t>CM's changes 4/13/26</t>
  </si>
  <si>
    <t>Reduce to $95,000 with new hire</t>
  </si>
  <si>
    <t>Reduce to $2500 for translation services</t>
  </si>
  <si>
    <t>We can reduce to $13,000 for now, but may need to adjust mid-year with # of elections</t>
  </si>
  <si>
    <t>KRT pmt of $12,000 due April '27; reduce additional consult serv to $5000 = reduce line to $17,000</t>
  </si>
  <si>
    <t>Reduce to $1000</t>
  </si>
  <si>
    <t>Reduce to $4500; Only attend 1 M365 training conference</t>
  </si>
  <si>
    <t>Citywide camera and door security repairs- reduce to $9,000</t>
  </si>
  <si>
    <t>Cut to $121,700  for existing behavioral health programming for public safety</t>
  </si>
  <si>
    <t>Cut program for FY27=$0</t>
  </si>
  <si>
    <t>Cut to $20,000; hoping critical positions will be filled</t>
  </si>
  <si>
    <t>Cut to $2000</t>
  </si>
  <si>
    <t>Boards, Committees, Commission</t>
  </si>
  <si>
    <t>Reduce to 2500, George only union person paid out</t>
  </si>
  <si>
    <t>Cut to $24,400 based on YTD actuals</t>
  </si>
  <si>
    <t>Cut to $8100 for EE screening and testing; hoping critical positions hired this year</t>
  </si>
  <si>
    <t>Cut to $20,000 to be used for 2 grant matches</t>
  </si>
  <si>
    <t>Keep this at $40,000 given repair needs</t>
  </si>
  <si>
    <t>hold off on including seasonals</t>
  </si>
  <si>
    <t>Cut 3 conf. attendees to those certified</t>
  </si>
  <si>
    <t>Cut 3 attendees</t>
  </si>
  <si>
    <t>Keep at 16,056 since includes online licenses and porta-potty rentals</t>
  </si>
  <si>
    <t>This line is used for homeless encampment clean-up; reduce to 7000</t>
  </si>
  <si>
    <t xml:space="preserve">Reduce to $6000 based on YTD actuals </t>
  </si>
  <si>
    <t>Reduce to $46,067-hiring freeze on 10 vacancies and museum curator</t>
  </si>
  <si>
    <t>Reduce OT training hrs to $695,700</t>
  </si>
  <si>
    <t>Reduce to $124885, no new call force FF, reduce PPE, ice rescue suit</t>
  </si>
  <si>
    <t>Reduce to $91,800; from 3 to 2 members attend paramedic school</t>
  </si>
  <si>
    <t>Reduce to $800; elim. food exp. for city storm events</t>
  </si>
  <si>
    <t>Reduce to $3440; elim subscrip and memberships</t>
  </si>
  <si>
    <t>Reduce to $22350; elim SCBA fitness quest and med exam w/Call Force freeze</t>
  </si>
  <si>
    <t>Reduce to $86374; reduce floor and kitchen appliance maint; target/vector solutions program due to First Due transition</t>
  </si>
  <si>
    <t>Reduce to $39600- Eliminate station maintenance painting</t>
  </si>
  <si>
    <t>Reduce to $51398; Hold on equipment that can be replaced in FY28</t>
  </si>
  <si>
    <t>Do not fund until FY28, cut to $0</t>
  </si>
  <si>
    <t>2 telephone lines at PD for emergencies; Keep as is</t>
  </si>
  <si>
    <t xml:space="preserve">Cut $253,302 from total by funding 4 new officers at 50% </t>
  </si>
  <si>
    <t>Cut $29,350 in desks, spike mats, and kevlar shields</t>
  </si>
  <si>
    <t>Cut $80540 (1 cruiser and cruiser equipment)</t>
  </si>
  <si>
    <t>We need this for an expensive signal light on Alfred/Pool St. Keep as is.</t>
  </si>
  <si>
    <t>Reduce to $3,000; less training</t>
  </si>
  <si>
    <t>Reduce office supplies</t>
  </si>
  <si>
    <t>Reduce contract work</t>
  </si>
  <si>
    <t>Fewer country cross walks</t>
  </si>
  <si>
    <t>Fewer replacement of older signs</t>
  </si>
  <si>
    <t>The facilities person will need a vehicle; Keep as is</t>
  </si>
  <si>
    <t>Reduce landfill repairs/fence, road</t>
  </si>
  <si>
    <t>Ask Jeff if we can do without the new mower</t>
  </si>
  <si>
    <t>Hold off until FY28; Reduce to $0</t>
  </si>
  <si>
    <t>Gave up 50% of Engineer to Planning; moved 50% for on-call engineering services; reduced additl $2000</t>
  </si>
  <si>
    <t>Outside surveying and engineering services</t>
  </si>
  <si>
    <t>Cut to $600</t>
  </si>
  <si>
    <t>Cut to $500</t>
  </si>
  <si>
    <t>Reduce to $1000, hold on office equip purchase</t>
  </si>
  <si>
    <t>40130</t>
  </si>
  <si>
    <t>Cable Franchise Excise Tax Rev</t>
  </si>
  <si>
    <t>Council wants it in separate fund</t>
  </si>
  <si>
    <t>40592</t>
  </si>
  <si>
    <t xml:space="preserve">Lease Proceeds Revenue        </t>
  </si>
  <si>
    <t>40999</t>
  </si>
  <si>
    <t>Use of Undesignated Fund Balan</t>
  </si>
  <si>
    <t>24101</t>
  </si>
  <si>
    <t>40100</t>
  </si>
  <si>
    <t xml:space="preserve">Current Property Tax Revenue  </t>
  </si>
  <si>
    <t>40110</t>
  </si>
  <si>
    <t xml:space="preserve">Tax Interest Revenue          </t>
  </si>
  <si>
    <t>40111</t>
  </si>
  <si>
    <t xml:space="preserve">Tax Lien Costs Revenue        </t>
  </si>
  <si>
    <t>40112</t>
  </si>
  <si>
    <t xml:space="preserve">Quit Claim Fee Revenue        </t>
  </si>
  <si>
    <t>40115</t>
  </si>
  <si>
    <t xml:space="preserve">Payments in Lieu of Taxes Rev </t>
  </si>
  <si>
    <t>Changed to $200k</t>
  </si>
  <si>
    <t>40406</t>
  </si>
  <si>
    <t xml:space="preserve">State Vets Tax Reimburse Rev  </t>
  </si>
  <si>
    <t>40408</t>
  </si>
  <si>
    <t xml:space="preserve">State Tree Growth Assess Rev  </t>
  </si>
  <si>
    <t>TOTAL 24101 Property Taxes:</t>
  </si>
  <si>
    <t>24102</t>
  </si>
  <si>
    <t>40120</t>
  </si>
  <si>
    <t xml:space="preserve">Motor Vehicle Excise Tax Rev  </t>
  </si>
  <si>
    <t>40121</t>
  </si>
  <si>
    <t xml:space="preserve">Boat Excise Tax Revenue       </t>
  </si>
  <si>
    <t>TOTAL 24102 Excise Taxes:</t>
  </si>
  <si>
    <t>24110</t>
  </si>
  <si>
    <t>40122</t>
  </si>
  <si>
    <t>Snowmobile Registration Reimbu</t>
  </si>
  <si>
    <t>40263</t>
  </si>
  <si>
    <t xml:space="preserve">Motor Vehicle Reg Fee Rev     </t>
  </si>
  <si>
    <t>40264</t>
  </si>
  <si>
    <t xml:space="preserve">IFW Registration Fee Rev      </t>
  </si>
  <si>
    <t>TOTAL 24110 Registration Fees:</t>
  </si>
  <si>
    <t>24111</t>
  </si>
  <si>
    <t>40131</t>
  </si>
  <si>
    <t xml:space="preserve">Convenience Fee Revenue       </t>
  </si>
  <si>
    <t>40200</t>
  </si>
  <si>
    <t xml:space="preserve">Birth Certificate Fee Revenue </t>
  </si>
  <si>
    <t>40201</t>
  </si>
  <si>
    <t xml:space="preserve">Death Certificate Fee Revenue </t>
  </si>
  <si>
    <t>40202</t>
  </si>
  <si>
    <t xml:space="preserve">Burial Permit Revenue         </t>
  </si>
  <si>
    <t>40203</t>
  </si>
  <si>
    <t xml:space="preserve">Marriage Ceremony Fee Rev     </t>
  </si>
  <si>
    <t>40204</t>
  </si>
  <si>
    <t xml:space="preserve">Marriage Certificate Fee Rev  </t>
  </si>
  <si>
    <t>40205</t>
  </si>
  <si>
    <t xml:space="preserve">Marriage License Revenue      </t>
  </si>
  <si>
    <t>40206</t>
  </si>
  <si>
    <t xml:space="preserve">Resident Turkey License Rev   </t>
  </si>
  <si>
    <t>40207</t>
  </si>
  <si>
    <t xml:space="preserve">Resident Fishing License Rev  </t>
  </si>
  <si>
    <t>40208</t>
  </si>
  <si>
    <t>Massage Therapy License Revenu</t>
  </si>
  <si>
    <t>40209</t>
  </si>
  <si>
    <t xml:space="preserve">Muzzle Loading License Rev    </t>
  </si>
  <si>
    <t>40210</t>
  </si>
  <si>
    <t xml:space="preserve">Duplicate License-Combo Rev   </t>
  </si>
  <si>
    <t>40212</t>
  </si>
  <si>
    <t xml:space="preserve">Coyote License Revenue        </t>
  </si>
  <si>
    <t>40213</t>
  </si>
  <si>
    <t xml:space="preserve">Pheasant Stamp Fee Rev        </t>
  </si>
  <si>
    <t>40214</t>
  </si>
  <si>
    <t xml:space="preserve">Duck Stamp Fee Revenue        </t>
  </si>
  <si>
    <t>40215</t>
  </si>
  <si>
    <t xml:space="preserve">Resident Hunting Lic Rev      </t>
  </si>
  <si>
    <t>40216</t>
  </si>
  <si>
    <t xml:space="preserve">Junior Hunting Lic Rev        </t>
  </si>
  <si>
    <t>40217</t>
  </si>
  <si>
    <t xml:space="preserve">Archery License Revenue       </t>
  </si>
  <si>
    <t>40218</t>
  </si>
  <si>
    <t xml:space="preserve">Resident Combo Lic Rev        </t>
  </si>
  <si>
    <t>40219</t>
  </si>
  <si>
    <t xml:space="preserve">Resident Serviceman Lic Rev   </t>
  </si>
  <si>
    <t>40220</t>
  </si>
  <si>
    <t xml:space="preserve">Small Game License Rev        </t>
  </si>
  <si>
    <t>40221</t>
  </si>
  <si>
    <t xml:space="preserve">Bear License Revenue          </t>
  </si>
  <si>
    <t>40229</t>
  </si>
  <si>
    <t xml:space="preserve">Victualers License Revenue    </t>
  </si>
  <si>
    <t>40230</t>
  </si>
  <si>
    <t xml:space="preserve">Entertainment License Rev     </t>
  </si>
  <si>
    <t>40232</t>
  </si>
  <si>
    <t xml:space="preserve">Garage/Service Sta Lic Rev    </t>
  </si>
  <si>
    <t>40233</t>
  </si>
  <si>
    <t xml:space="preserve">Vendor License Revenue        </t>
  </si>
  <si>
    <t>40234</t>
  </si>
  <si>
    <t xml:space="preserve">Taxi License Revenue          </t>
  </si>
  <si>
    <t>40237</t>
  </si>
  <si>
    <t xml:space="preserve">Second Hand Dealer Lic Rev    </t>
  </si>
  <si>
    <t>40239</t>
  </si>
  <si>
    <t xml:space="preserve">Research Revenue              </t>
  </si>
  <si>
    <t>40258</t>
  </si>
  <si>
    <t xml:space="preserve">Advertising Costs Revenue     </t>
  </si>
  <si>
    <t>40259</t>
  </si>
  <si>
    <t xml:space="preserve">City Clerk Services Rev       </t>
  </si>
  <si>
    <t>40260</t>
  </si>
  <si>
    <t xml:space="preserve">Copies Revenue                </t>
  </si>
  <si>
    <t>40261</t>
  </si>
  <si>
    <t xml:space="preserve">Hospital Liens Revenue        </t>
  </si>
  <si>
    <t>40262</t>
  </si>
  <si>
    <t xml:space="preserve">Returned Check Fee Rev        </t>
  </si>
  <si>
    <t>40265</t>
  </si>
  <si>
    <t xml:space="preserve">Building Permit Revenue       </t>
  </si>
  <si>
    <t>40266</t>
  </si>
  <si>
    <t xml:space="preserve">Electrical Permit Revenue     </t>
  </si>
  <si>
    <t>40267</t>
  </si>
  <si>
    <t xml:space="preserve">Plumbing Permit Revenue       </t>
  </si>
  <si>
    <t>40268</t>
  </si>
  <si>
    <t xml:space="preserve">Junk Yard Permit Revenue      </t>
  </si>
  <si>
    <t>40271</t>
  </si>
  <si>
    <t xml:space="preserve">Code Violations Fine Revenue  </t>
  </si>
  <si>
    <t>40272</t>
  </si>
  <si>
    <t xml:space="preserve">Code Prof Review Fee Rev      </t>
  </si>
  <si>
    <t>40273</t>
  </si>
  <si>
    <t xml:space="preserve">ZBA Fee Revenue               </t>
  </si>
  <si>
    <t>40274</t>
  </si>
  <si>
    <t xml:space="preserve">Contract Zoning Revenue       </t>
  </si>
  <si>
    <t>40275</t>
  </si>
  <si>
    <t xml:space="preserve">Plan Bd Admin Fee Rev         </t>
  </si>
  <si>
    <t>40276</t>
  </si>
  <si>
    <t xml:space="preserve">Plan Bd Eng Inspect Fee Rev   </t>
  </si>
  <si>
    <t>40277</t>
  </si>
  <si>
    <t xml:space="preserve">Plan Bd Minor Subdivision Rev </t>
  </si>
  <si>
    <t>40278</t>
  </si>
  <si>
    <t xml:space="preserve">Plan Bd Major Subdivision Rev </t>
  </si>
  <si>
    <t>40279</t>
  </si>
  <si>
    <t xml:space="preserve">Plan Bd Site Review Rev       </t>
  </si>
  <si>
    <t>40284</t>
  </si>
  <si>
    <t xml:space="preserve">Plan Bd Eng Site Review Rev   </t>
  </si>
  <si>
    <t>40285</t>
  </si>
  <si>
    <t xml:space="preserve">Plan Bd Cond Use/Oth1 Rev     </t>
  </si>
  <si>
    <t>40286</t>
  </si>
  <si>
    <t xml:space="preserve">Plan Bd Cond Use/Other2 Rev   </t>
  </si>
  <si>
    <t>40288</t>
  </si>
  <si>
    <t xml:space="preserve">Plan Bd Cont/Cond Zone1 Rev   </t>
  </si>
  <si>
    <t>40294</t>
  </si>
  <si>
    <t xml:space="preserve">Plan Bd Shoreland Zone Rev    </t>
  </si>
  <si>
    <t>40310</t>
  </si>
  <si>
    <t>Sole Prioprietor Filing Fee Rv</t>
  </si>
  <si>
    <t>40317</t>
  </si>
  <si>
    <t>Code Permit Application Fee Rv</t>
  </si>
  <si>
    <t>40318</t>
  </si>
  <si>
    <t xml:space="preserve">Historic Preservation App Fee </t>
  </si>
  <si>
    <t>40319</t>
  </si>
  <si>
    <t xml:space="preserve">Special Event Permit Fees     </t>
  </si>
  <si>
    <t>40320</t>
  </si>
  <si>
    <t xml:space="preserve">Accessory Dwelling Fee        </t>
  </si>
  <si>
    <t>40321</t>
  </si>
  <si>
    <t xml:space="preserve">Inspection Program Revenue    </t>
  </si>
  <si>
    <t>40324</t>
  </si>
  <si>
    <t xml:space="preserve">Cannabis Business License     </t>
  </si>
  <si>
    <t>40325</t>
  </si>
  <si>
    <t xml:space="preserve">Solicitation License          </t>
  </si>
  <si>
    <t>Condo Conversion Fee</t>
  </si>
  <si>
    <t>Vacant Buildings</t>
  </si>
  <si>
    <t>40501</t>
  </si>
  <si>
    <t xml:space="preserve">Interest on Notes Rec Rev     </t>
  </si>
  <si>
    <t>40550</t>
  </si>
  <si>
    <t xml:space="preserve">Maps Sold Revenue             </t>
  </si>
  <si>
    <t>40551</t>
  </si>
  <si>
    <t xml:space="preserve">BOCA Books Sold Revenue       </t>
  </si>
  <si>
    <t>40552</t>
  </si>
  <si>
    <t xml:space="preserve">Zoning Ordinance Books Rev    </t>
  </si>
  <si>
    <t>40553</t>
  </si>
  <si>
    <t xml:space="preserve">Subdivision Ord Books Rev     </t>
  </si>
  <si>
    <t>40555</t>
  </si>
  <si>
    <t xml:space="preserve">Voter Lists Sold Revenue      </t>
  </si>
  <si>
    <t>40556</t>
  </si>
  <si>
    <t xml:space="preserve">Copies Sold Revenue           </t>
  </si>
  <si>
    <t>TOTAL 24111 Gen Govt Licenses, Permits:</t>
  </si>
  <si>
    <t>24112</t>
  </si>
  <si>
    <t>40560</t>
  </si>
  <si>
    <t xml:space="preserve">Welfare Restitution Pmts Rev  </t>
  </si>
  <si>
    <t>40600</t>
  </si>
  <si>
    <t xml:space="preserve">Rental AT&amp;T Cell ME Site Rev  </t>
  </si>
  <si>
    <t>40601</t>
  </si>
  <si>
    <t>Rental Verizon Cell ME Site Rv</t>
  </si>
  <si>
    <t>40602</t>
  </si>
  <si>
    <t xml:space="preserve">Rental City Theater Revenue   </t>
  </si>
  <si>
    <t>40603</t>
  </si>
  <si>
    <t>Rental Community Supp Svcs Rev</t>
  </si>
  <si>
    <t>40604</t>
  </si>
  <si>
    <t>Rental Sprint Cell ME Site Rev</t>
  </si>
  <si>
    <t>40605</t>
  </si>
  <si>
    <t>Rental US Cellular ME Site Rev</t>
  </si>
  <si>
    <t>40630</t>
  </si>
  <si>
    <t xml:space="preserve">Rental Verizon Cell Site      </t>
  </si>
  <si>
    <t>40638</t>
  </si>
  <si>
    <t>Rental T-Mobile Cell ME Site R</t>
  </si>
  <si>
    <t>40640</t>
  </si>
  <si>
    <t xml:space="preserve">Rentals Inc Hills Beach CC    </t>
  </si>
  <si>
    <t>TOTAL 24112 Pub Srvcs Licenses, Permits:</t>
  </si>
  <si>
    <t>24113</t>
  </si>
  <si>
    <t>40297</t>
  </si>
  <si>
    <t xml:space="preserve">False Alarm Fee Revenue       </t>
  </si>
  <si>
    <t>changed from $17500</t>
  </si>
  <si>
    <t>40298</t>
  </si>
  <si>
    <t xml:space="preserve">Ordinance Fines Revenue       </t>
  </si>
  <si>
    <t>40299</t>
  </si>
  <si>
    <t xml:space="preserve">Animal Cntrl Collections Rev  </t>
  </si>
  <si>
    <t>40300</t>
  </si>
  <si>
    <t xml:space="preserve">Police Reports Revenue        </t>
  </si>
  <si>
    <t>40307</t>
  </si>
  <si>
    <t xml:space="preserve">Court Ordered Restitution Rev </t>
  </si>
  <si>
    <t>40309</t>
  </si>
  <si>
    <t xml:space="preserve">Blasting Permit Fee Revenue   </t>
  </si>
  <si>
    <t>40316</t>
  </si>
  <si>
    <t xml:space="preserve">Parking Fines Revenue         </t>
  </si>
  <si>
    <t>40409</t>
  </si>
  <si>
    <t xml:space="preserve">MDEA/DEA Reimburse Rev        </t>
  </si>
  <si>
    <t>40430</t>
  </si>
  <si>
    <t>School Resource Officers Reimb</t>
  </si>
  <si>
    <t>40460</t>
  </si>
  <si>
    <t xml:space="preserve">PSAP Service Fees             </t>
  </si>
  <si>
    <t>40461</t>
  </si>
  <si>
    <t xml:space="preserve">Polygraph Test Revenue        </t>
  </si>
  <si>
    <t>40462</t>
  </si>
  <si>
    <t>Police Contracted Services Rev</t>
  </si>
  <si>
    <t>40463</t>
  </si>
  <si>
    <t xml:space="preserve">Police Grants                 </t>
  </si>
  <si>
    <t>40464</t>
  </si>
  <si>
    <t xml:space="preserve">2021 Traffic Records Printer  </t>
  </si>
  <si>
    <t>TOTAL 24113 Pub Safety Licenses, Permits:</t>
  </si>
  <si>
    <t>24114</t>
  </si>
  <si>
    <t>40223</t>
  </si>
  <si>
    <t xml:space="preserve">Cemetery Fee Revenue          </t>
  </si>
  <si>
    <t>40231</t>
  </si>
  <si>
    <t xml:space="preserve">Septic Sludge Permit Rev      </t>
  </si>
  <si>
    <t>40235</t>
  </si>
  <si>
    <t xml:space="preserve">Solid Waste Annual Fee Rev    </t>
  </si>
  <si>
    <t>40302</t>
  </si>
  <si>
    <t xml:space="preserve">Street Opening Permit Rev     </t>
  </si>
  <si>
    <t>40303</t>
  </si>
  <si>
    <t xml:space="preserve">Recycling Revenue             </t>
  </si>
  <si>
    <t>40304</t>
  </si>
  <si>
    <t xml:space="preserve">Solid Waste Bag Sales Revenue </t>
  </si>
  <si>
    <t>40322</t>
  </si>
  <si>
    <t xml:space="preserve">Large Bin Sales Revenue       </t>
  </si>
  <si>
    <t>40700</t>
  </si>
  <si>
    <t xml:space="preserve">Municipal Garage Labor Charge </t>
  </si>
  <si>
    <t>TOTAL 24114 Public Works Licenses, Permits:</t>
  </si>
  <si>
    <t>24120</t>
  </si>
  <si>
    <t>40400</t>
  </si>
  <si>
    <t xml:space="preserve">State Revenue Sharing Rev     </t>
  </si>
  <si>
    <t>TOTAL 24120 State Revenue Sharing:</t>
  </si>
  <si>
    <t>24121</t>
  </si>
  <si>
    <t>40401</t>
  </si>
  <si>
    <t xml:space="preserve">State Homestead Exemption Rev </t>
  </si>
  <si>
    <t>Increased from -856294.25</t>
  </si>
  <si>
    <t>TOTAL 24121 State Homestead Exemption:</t>
  </si>
  <si>
    <t>24122</t>
  </si>
  <si>
    <t>40433</t>
  </si>
  <si>
    <t xml:space="preserve">Fed Fish &amp; Wildlife Rev Share </t>
  </si>
  <si>
    <t>TOTAL 24122 Gen Govt Intergovernmental:</t>
  </si>
  <si>
    <t>24123</t>
  </si>
  <si>
    <t>40402</t>
  </si>
  <si>
    <t xml:space="preserve">State G A Reimbursement Rev   </t>
  </si>
  <si>
    <t>40403</t>
  </si>
  <si>
    <t xml:space="preserve">State DHS Assist Rev          </t>
  </si>
  <si>
    <t>40407</t>
  </si>
  <si>
    <t xml:space="preserve">State Parks Fee Sharing Rev   </t>
  </si>
  <si>
    <t>TOTAL 24123 Pub Srvcs Intergovernmental:</t>
  </si>
  <si>
    <t>24124</t>
  </si>
  <si>
    <t>40410</t>
  </si>
  <si>
    <t xml:space="preserve">State Witness Fees Rev        </t>
  </si>
  <si>
    <t>TOTAL 24124 Pub Safety Intergovernmetal:</t>
  </si>
  <si>
    <t>24125</t>
  </si>
  <si>
    <t>40404</t>
  </si>
  <si>
    <t xml:space="preserve">State Road Assist Program Rev </t>
  </si>
  <si>
    <t>40412</t>
  </si>
  <si>
    <t xml:space="preserve">State Share Grants Revenue    </t>
  </si>
  <si>
    <t>40450</t>
  </si>
  <si>
    <t xml:space="preserve">School Bus Electric Reimb.    </t>
  </si>
  <si>
    <t>TOTAL 24125 Pub Works Intergovernmental:</t>
  </si>
  <si>
    <t>24128</t>
  </si>
  <si>
    <t>40405</t>
  </si>
  <si>
    <t>State BETE Reimbursement Reven</t>
  </si>
  <si>
    <t>Increased from -$348792.42</t>
  </si>
  <si>
    <t>TOTAL 24128 State BETE program Reimbursement:</t>
  </si>
  <si>
    <t>24140</t>
  </si>
  <si>
    <t>40500</t>
  </si>
  <si>
    <t xml:space="preserve">Investment Income Revenue     </t>
  </si>
  <si>
    <t>40581</t>
  </si>
  <si>
    <t>Unrealized Gain on Investments</t>
  </si>
  <si>
    <t>TOTAL 24140 Investment Income:</t>
  </si>
  <si>
    <t>24150</t>
  </si>
  <si>
    <t>40126</t>
  </si>
  <si>
    <t xml:space="preserve">Sale of Surplus Goods Rev     </t>
  </si>
  <si>
    <t>40127</t>
  </si>
  <si>
    <t xml:space="preserve">Sale of City-Owned Prop Rev   </t>
  </si>
  <si>
    <t>40557</t>
  </si>
  <si>
    <t xml:space="preserve">Donations Received Revenue    </t>
  </si>
  <si>
    <t>40559</t>
  </si>
  <si>
    <t xml:space="preserve">Miscellaneous Revenue         </t>
  </si>
  <si>
    <t>41193</t>
  </si>
  <si>
    <t xml:space="preserve">Contract Admin. Services      </t>
  </si>
  <si>
    <t>TOTAL 24150 Gen Govt Other:</t>
  </si>
  <si>
    <t>24151</t>
  </si>
  <si>
    <t>40561</t>
  </si>
  <si>
    <t xml:space="preserve">Welfare Genl Reimburse Rev    </t>
  </si>
  <si>
    <t>40562</t>
  </si>
  <si>
    <t xml:space="preserve">Arena Debt Serv Reimburse Rev </t>
  </si>
  <si>
    <t>TOTAL 24151 Miscellaneous Revenue:</t>
  </si>
  <si>
    <t>24152</t>
  </si>
  <si>
    <t>TOTAL 24152 Pub Saftety Other:</t>
  </si>
  <si>
    <t>24153</t>
  </si>
  <si>
    <t>TOTAL 24153 Pub Works Other:</t>
  </si>
  <si>
    <t xml:space="preserve"> </t>
  </si>
  <si>
    <t>24155</t>
  </si>
  <si>
    <t>40128</t>
  </si>
  <si>
    <t xml:space="preserve">Sale of Tax Acquired Prop Rev </t>
  </si>
  <si>
    <t>24199</t>
  </si>
  <si>
    <t>40801</t>
  </si>
  <si>
    <t xml:space="preserve">Transfer in from Other Funds  </t>
  </si>
  <si>
    <t>41154</t>
  </si>
  <si>
    <t xml:space="preserve">Private School Trans Transfer </t>
  </si>
  <si>
    <t>TOTAL 24199 Transfers In:</t>
  </si>
  <si>
    <t>CITY OF BIDDEFORD</t>
  </si>
  <si>
    <t>NOTICE OF BUDGET</t>
  </si>
  <si>
    <t>{Date, 2025}</t>
  </si>
  <si>
    <t>Dept. Head</t>
  </si>
  <si>
    <t>City Mgr</t>
  </si>
  <si>
    <t>Budget Committee</t>
  </si>
  <si>
    <t>City Council</t>
  </si>
  <si>
    <t>City Manager</t>
  </si>
  <si>
    <t>Approved Budget</t>
  </si>
  <si>
    <t>Request</t>
  </si>
  <si>
    <t>Recommendation</t>
  </si>
  <si>
    <t>Proposed as of 4.1.26</t>
  </si>
  <si>
    <t>Recommendation as of 4.12.26</t>
  </si>
  <si>
    <t>Recommendation w/ 50% muni-soc serv</t>
  </si>
  <si>
    <t>FY2026</t>
  </si>
  <si>
    <t>FY2027</t>
  </si>
  <si>
    <t>FY2027 (No muni-soc)</t>
  </si>
  <si>
    <t>County Tax</t>
  </si>
  <si>
    <t>Municipal Appropriation:</t>
  </si>
  <si>
    <t xml:space="preserve">   General Government</t>
  </si>
  <si>
    <t xml:space="preserve">   Public Services</t>
  </si>
  <si>
    <t xml:space="preserve">   Public Safety</t>
  </si>
  <si>
    <t xml:space="preserve">   Public Works</t>
  </si>
  <si>
    <t xml:space="preserve">   Contingency</t>
  </si>
  <si>
    <t xml:space="preserve">       Total Operating Budget</t>
  </si>
  <si>
    <t xml:space="preserve">  Debt Service</t>
  </si>
  <si>
    <t xml:space="preserve">  Capital Projects</t>
  </si>
  <si>
    <t xml:space="preserve">      Total Municipal Appropriation</t>
  </si>
  <si>
    <t>Exp w/ cuts</t>
  </si>
  <si>
    <t>Exp w/ 50% muni-soc srvcs</t>
  </si>
  <si>
    <t xml:space="preserve">   Less:  Municipal Revenue Sharing</t>
  </si>
  <si>
    <t xml:space="preserve">              Other Non-Property Tax Revenue</t>
  </si>
  <si>
    <t xml:space="preserve">              Use of Prior Year Surplus</t>
  </si>
  <si>
    <t>Net Municipal Appropriation</t>
  </si>
  <si>
    <t>TIF</t>
  </si>
  <si>
    <t>Local Education Assessment</t>
  </si>
  <si>
    <t>New School #</t>
  </si>
  <si>
    <t>Overlay</t>
  </si>
  <si>
    <t>Total Appropriation</t>
  </si>
  <si>
    <t>Less:  Homestead</t>
  </si>
  <si>
    <t xml:space="preserve">            BETE</t>
  </si>
  <si>
    <t>Tax Commitment</t>
  </si>
  <si>
    <t>Total Taxable Value</t>
  </si>
  <si>
    <t>Tax Rate</t>
  </si>
  <si>
    <t>$14.94 at tax commitment</t>
  </si>
  <si>
    <t>2340 move to Public Access Funding Stream</t>
  </si>
  <si>
    <t>425 Remove to Public Access Funding Stream</t>
  </si>
  <si>
    <t>70,198 Remove to Public Access Funding Stream</t>
  </si>
  <si>
    <t>8000 Remove to Public Access Funding Stream</t>
  </si>
  <si>
    <t>5500 Remove to PA</t>
  </si>
  <si>
    <t>Remove to PA 840</t>
  </si>
  <si>
    <t>remove to PA 6465</t>
  </si>
  <si>
    <t>Reduce PM for radio tower</t>
  </si>
  <si>
    <t>only do essential repairs</t>
  </si>
  <si>
    <t>Revisit service contract/Smack School</t>
  </si>
  <si>
    <t>No work around PW facility</t>
  </si>
  <si>
    <t>Cut only hazardous trees</t>
  </si>
  <si>
    <t>Small hot top street repairs</t>
  </si>
  <si>
    <t>Less outside services</t>
  </si>
  <si>
    <t>Less copying/education</t>
  </si>
  <si>
    <t xml:space="preserve">CM Budget Proposal </t>
  </si>
  <si>
    <t>w/o muni-social serv.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</si>
</sst>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409]mmmm\ d\,\ yyyy;@"/>
    <numFmt numFmtId="166" formatCode="_(* #,##0.0_);_(* \(#,##0.0\);_(* &quot;-&quot;??_);_(@_)"/>
    <numFmt numFmtId="167" formatCode="_(* #,##0_);_(* \(#,##0\);_(* &quot;-&quot;??_);_(@_)"/>
    <numFmt numFmtId="168" formatCode="&quot;$&quot;#,##0"/>
    <numFmt numFmtId="169" formatCode="&quot;$&quot;#,##0.0000_);\(&quot;$&quot;#,##0.0000\)"/>
    <numFmt numFmtId="170" formatCode="&quot;$&quot;#,##0.000_);\(&quot;$&quot;#,##0.000\)"/>
  </numFmts>
  <fonts count="32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9C5700"/>
      <name val="Aptos Narrow"/>
      <family val="2"/>
      <scheme val="minor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Aptos Narrow"/>
      <family val="2"/>
      <scheme val="minor"/>
    </font>
    <font>
      <sz val="10"/>
      <name val="Times New Roman"/>
      <family val="1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1"/>
      <color theme="1" tint="4.9989318521683403E-2"/>
      <name val="Calibri"/>
      <family val="2"/>
    </font>
    <font>
      <sz val="11"/>
      <name val="Calibri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u val="double"/>
      <sz val="1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DotDot">
        <color auto="1"/>
      </top>
      <bottom style="thick">
        <color auto="1"/>
      </bottom>
      <diagonal/>
    </border>
  </borders>
  <cellStyleXfs count="15">
    <xf numFmtId="0" fontId="0" fillId="0" borderId="0"/>
    <xf numFmtId="0" fontId="7" fillId="2" borderId="0" applyNumberFormat="0" applyBorder="0" applyAlignment="0" applyProtection="0"/>
    <xf numFmtId="0" fontId="3" fillId="0" borderId="0"/>
    <xf numFmtId="0" fontId="10" fillId="0" borderId="0"/>
    <xf numFmtId="0" fontId="6" fillId="0" borderId="0"/>
    <xf numFmtId="0" fontId="14" fillId="0" borderId="0"/>
    <xf numFmtId="44" fontId="15" fillId="0" borderId="0" applyFont="0" applyFill="0" applyBorder="0" applyAlignment="0" applyProtection="0"/>
    <xf numFmtId="0" fontId="16" fillId="0" borderId="0">
      <alignment vertical="top"/>
    </xf>
    <xf numFmtId="43" fontId="15" fillId="0" borderId="0" applyFont="0" applyFill="0" applyBorder="0" applyAlignment="0" applyProtection="0"/>
    <xf numFmtId="0" fontId="2" fillId="0" borderId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31" fillId="0" borderId="0" applyFont="0" applyFill="0" applyBorder="0" applyAlignment="0" applyProtection="0"/>
  </cellStyleXfs>
  <cellXfs count="158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7" fontId="5" fillId="0" borderId="0" xfId="0" applyNumberFormat="1" applyFont="1" applyAlignment="1">
      <alignment vertical="top"/>
    </xf>
    <xf numFmtId="0" fontId="4" fillId="3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10" fontId="5" fillId="0" borderId="0" xfId="0" applyNumberFormat="1" applyFont="1" applyAlignment="1">
      <alignment vertical="top"/>
    </xf>
    <xf numFmtId="7" fontId="9" fillId="0" borderId="0" xfId="1" applyNumberFormat="1" applyFont="1" applyFill="1" applyAlignment="1">
      <alignment vertical="top"/>
    </xf>
    <xf numFmtId="7" fontId="5" fillId="0" borderId="0" xfId="4" applyNumberFormat="1" applyFont="1" applyAlignment="1">
      <alignment vertical="top"/>
    </xf>
    <xf numFmtId="0" fontId="6" fillId="0" borderId="0" xfId="4"/>
    <xf numFmtId="7" fontId="5" fillId="5" borderId="0" xfId="0" applyNumberFormat="1" applyFont="1" applyFill="1" applyAlignment="1">
      <alignment vertical="top"/>
    </xf>
    <xf numFmtId="10" fontId="4" fillId="3" borderId="0" xfId="0" applyNumberFormat="1" applyFont="1" applyFill="1" applyAlignment="1">
      <alignment vertical="top"/>
    </xf>
    <xf numFmtId="7" fontId="8" fillId="0" borderId="0" xfId="1" applyNumberFormat="1" applyFont="1" applyFill="1" applyAlignment="1">
      <alignment vertical="top"/>
    </xf>
    <xf numFmtId="0" fontId="11" fillId="6" borderId="0" xfId="0" applyFont="1" applyFill="1" applyAlignment="1">
      <alignment vertical="top"/>
    </xf>
    <xf numFmtId="7" fontId="11" fillId="6" borderId="0" xfId="0" applyNumberFormat="1" applyFont="1" applyFill="1" applyAlignment="1">
      <alignment vertical="top"/>
    </xf>
    <xf numFmtId="10" fontId="11" fillId="6" borderId="0" xfId="0" applyNumberFormat="1" applyFont="1" applyFill="1" applyAlignment="1">
      <alignment vertical="top"/>
    </xf>
    <xf numFmtId="0" fontId="4" fillId="6" borderId="0" xfId="0" applyFont="1" applyFill="1" applyAlignment="1">
      <alignment vertical="top"/>
    </xf>
    <xf numFmtId="7" fontId="4" fillId="6" borderId="0" xfId="0" applyNumberFormat="1" applyFont="1" applyFill="1" applyAlignment="1">
      <alignment vertical="top"/>
    </xf>
    <xf numFmtId="10" fontId="4" fillId="6" borderId="0" xfId="0" applyNumberFormat="1" applyFont="1" applyFill="1" applyAlignment="1">
      <alignment vertical="top"/>
    </xf>
    <xf numFmtId="7" fontId="12" fillId="6" borderId="0" xfId="1" applyNumberFormat="1" applyFont="1" applyFill="1" applyAlignment="1">
      <alignment vertical="top"/>
    </xf>
    <xf numFmtId="164" fontId="5" fillId="0" borderId="0" xfId="0" applyNumberFormat="1" applyFont="1" applyAlignment="1">
      <alignment vertical="top"/>
    </xf>
    <xf numFmtId="7" fontId="4" fillId="0" borderId="0" xfId="0" applyNumberFormat="1" applyFont="1" applyAlignment="1">
      <alignment vertical="top"/>
    </xf>
    <xf numFmtId="0" fontId="13" fillId="6" borderId="0" xfId="0" applyFont="1" applyFill="1" applyAlignment="1">
      <alignment vertical="top"/>
    </xf>
    <xf numFmtId="164" fontId="4" fillId="6" borderId="0" xfId="0" applyNumberFormat="1" applyFont="1" applyFill="1" applyAlignment="1">
      <alignment vertical="top"/>
    </xf>
    <xf numFmtId="10" fontId="4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7" fontId="8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/>
    </xf>
    <xf numFmtId="5" fontId="0" fillId="0" borderId="0" xfId="0" applyNumberFormat="1"/>
    <xf numFmtId="5" fontId="0" fillId="5" borderId="0" xfId="0" applyNumberFormat="1" applyFill="1"/>
    <xf numFmtId="5" fontId="9" fillId="5" borderId="0" xfId="0" applyNumberFormat="1" applyFont="1" applyFill="1"/>
    <xf numFmtId="2" fontId="5" fillId="0" borderId="0" xfId="0" applyNumberFormat="1" applyFont="1" applyAlignment="1">
      <alignment vertical="top"/>
    </xf>
    <xf numFmtId="7" fontId="0" fillId="0" borderId="0" xfId="0" applyNumberFormat="1"/>
    <xf numFmtId="0" fontId="17" fillId="0" borderId="0" xfId="0" applyFont="1" applyAlignment="1">
      <alignment vertical="top"/>
    </xf>
    <xf numFmtId="7" fontId="5" fillId="0" borderId="0" xfId="4" applyNumberFormat="1" applyFont="1" applyAlignment="1">
      <alignment horizontal="center" vertical="top"/>
    </xf>
    <xf numFmtId="7" fontId="5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left" vertical="top"/>
    </xf>
    <xf numFmtId="0" fontId="0" fillId="0" borderId="0" xfId="0" applyAlignment="1">
      <alignment vertical="top"/>
    </xf>
    <xf numFmtId="7" fontId="4" fillId="6" borderId="0" xfId="0" applyNumberFormat="1" applyFont="1" applyFill="1" applyAlignment="1">
      <alignment horizontal="center" vertical="top"/>
    </xf>
    <xf numFmtId="7" fontId="6" fillId="0" borderId="0" xfId="1" applyNumberFormat="1" applyFont="1" applyFill="1" applyAlignment="1">
      <alignment vertical="top"/>
    </xf>
    <xf numFmtId="7" fontId="18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7" fontId="5" fillId="7" borderId="0" xfId="0" applyNumberFormat="1" applyFont="1" applyFill="1" applyAlignment="1">
      <alignment vertical="top"/>
    </xf>
    <xf numFmtId="0" fontId="6" fillId="0" borderId="0" xfId="0" applyFont="1"/>
    <xf numFmtId="0" fontId="5" fillId="3" borderId="0" xfId="0" applyFont="1" applyFill="1" applyAlignment="1">
      <alignment vertical="top"/>
    </xf>
    <xf numFmtId="164" fontId="5" fillId="7" borderId="0" xfId="0" applyNumberFormat="1" applyFont="1" applyFill="1" applyAlignment="1">
      <alignment vertical="top"/>
    </xf>
    <xf numFmtId="7" fontId="9" fillId="7" borderId="0" xfId="1" applyNumberFormat="1" applyFont="1" applyFill="1" applyAlignment="1">
      <alignment vertical="top"/>
    </xf>
    <xf numFmtId="7" fontId="5" fillId="7" borderId="0" xfId="4" applyNumberFormat="1" applyFont="1" applyFill="1" applyAlignment="1">
      <alignment vertical="top"/>
    </xf>
    <xf numFmtId="7" fontId="11" fillId="0" borderId="0" xfId="0" applyNumberFormat="1" applyFont="1"/>
    <xf numFmtId="7" fontId="11" fillId="6" borderId="0" xfId="0" applyNumberFormat="1" applyFont="1" applyFill="1"/>
    <xf numFmtId="7" fontId="4" fillId="6" borderId="0" xfId="4" applyNumberFormat="1" applyFont="1" applyFill="1" applyAlignment="1">
      <alignment vertical="top"/>
    </xf>
    <xf numFmtId="0" fontId="11" fillId="0" borderId="0" xfId="0" applyFont="1"/>
    <xf numFmtId="164" fontId="5" fillId="3" borderId="0" xfId="0" applyNumberFormat="1" applyFont="1" applyFill="1" applyAlignment="1">
      <alignment vertical="top"/>
    </xf>
    <xf numFmtId="0" fontId="6" fillId="8" borderId="0" xfId="0" applyFont="1" applyFill="1"/>
    <xf numFmtId="0" fontId="0" fillId="8" borderId="0" xfId="0" applyFill="1"/>
    <xf numFmtId="164" fontId="0" fillId="0" borderId="0" xfId="0" applyNumberFormat="1"/>
    <xf numFmtId="164" fontId="5" fillId="8" borderId="0" xfId="0" applyNumberFormat="1" applyFont="1" applyFill="1" applyAlignment="1">
      <alignment vertical="top"/>
    </xf>
    <xf numFmtId="164" fontId="5" fillId="0" borderId="0" xfId="2" applyNumberFormat="1" applyFont="1" applyAlignment="1">
      <alignment vertical="top"/>
    </xf>
    <xf numFmtId="164" fontId="4" fillId="6" borderId="0" xfId="2" applyNumberFormat="1" applyFont="1" applyFill="1" applyAlignment="1">
      <alignment vertical="top"/>
    </xf>
    <xf numFmtId="164" fontId="6" fillId="0" borderId="1" xfId="10" applyNumberFormat="1" applyFont="1" applyFill="1" applyBorder="1" applyAlignment="1">
      <alignment horizontal="right" vertical="top" wrapText="1"/>
    </xf>
    <xf numFmtId="164" fontId="5" fillId="0" borderId="0" xfId="0" applyNumberFormat="1" applyFont="1" applyAlignment="1">
      <alignment horizontal="right" vertical="top"/>
    </xf>
    <xf numFmtId="5" fontId="1" fillId="9" borderId="0" xfId="11" quotePrefix="1" applyNumberFormat="1" applyFill="1"/>
    <xf numFmtId="164" fontId="5" fillId="9" borderId="0" xfId="0" applyNumberFormat="1" applyFont="1" applyFill="1" applyAlignment="1">
      <alignment vertical="top"/>
    </xf>
    <xf numFmtId="0" fontId="6" fillId="9" borderId="0" xfId="0" applyFont="1" applyFill="1"/>
    <xf numFmtId="164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0" fontId="8" fillId="0" borderId="0" xfId="0" applyFont="1"/>
    <xf numFmtId="0" fontId="12" fillId="6" borderId="0" xfId="0" applyFont="1" applyFill="1" applyAlignment="1">
      <alignment vertical="top"/>
    </xf>
    <xf numFmtId="164" fontId="12" fillId="6" borderId="0" xfId="0" applyNumberFormat="1" applyFont="1" applyFill="1" applyAlignment="1">
      <alignment vertical="top"/>
    </xf>
    <xf numFmtId="10" fontId="12" fillId="6" borderId="0" xfId="0" applyNumberFormat="1" applyFont="1" applyFill="1" applyAlignment="1">
      <alignment vertical="top"/>
    </xf>
    <xf numFmtId="7" fontId="12" fillId="6" borderId="0" xfId="0" applyNumberFormat="1" applyFont="1" applyFill="1" applyAlignment="1">
      <alignment vertical="top"/>
    </xf>
    <xf numFmtId="7" fontId="4" fillId="0" borderId="0" xfId="0" applyNumberFormat="1" applyFont="1" applyAlignment="1">
      <alignment horizontal="center" vertical="top"/>
    </xf>
    <xf numFmtId="10" fontId="11" fillId="0" borderId="0" xfId="0" applyNumberFormat="1" applyFont="1"/>
    <xf numFmtId="0" fontId="22" fillId="0" borderId="0" xfId="12" applyFont="1" applyAlignment="1">
      <alignment horizontal="center"/>
    </xf>
    <xf numFmtId="0" fontId="23" fillId="0" borderId="0" xfId="12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11" applyFont="1" applyAlignment="1">
      <alignment horizontal="left" vertical="top" wrapText="1"/>
    </xf>
    <xf numFmtId="5" fontId="1" fillId="0" borderId="0" xfId="11" quotePrefix="1" applyNumberFormat="1"/>
    <xf numFmtId="0" fontId="1" fillId="0" borderId="0" xfId="11" applyAlignment="1">
      <alignment horizontal="left" vertical="top" wrapText="1"/>
    </xf>
    <xf numFmtId="0" fontId="1" fillId="0" borderId="0" xfId="11" applyAlignment="1">
      <alignment horizontal="center" vertical="top" wrapText="1"/>
    </xf>
    <xf numFmtId="0" fontId="1" fillId="0" borderId="0" xfId="11"/>
    <xf numFmtId="0" fontId="21" fillId="0" borderId="0" xfId="11" applyFont="1" applyAlignment="1">
      <alignment horizontal="center"/>
    </xf>
    <xf numFmtId="5" fontId="1" fillId="0" borderId="0" xfId="11" applyNumberFormat="1"/>
    <xf numFmtId="0" fontId="21" fillId="0" borderId="0" xfId="11" applyFont="1" applyAlignment="1">
      <alignment horizontal="centerContinuous"/>
    </xf>
    <xf numFmtId="0" fontId="1" fillId="0" borderId="0" xfId="11" applyAlignment="1">
      <alignment horizontal="centerContinuous"/>
    </xf>
    <xf numFmtId="165" fontId="21" fillId="0" borderId="0" xfId="11" applyNumberFormat="1" applyFont="1" applyAlignment="1">
      <alignment horizontal="center"/>
    </xf>
    <xf numFmtId="5" fontId="0" fillId="0" borderId="0" xfId="11" applyNumberFormat="1" applyFont="1"/>
    <xf numFmtId="5" fontId="9" fillId="10" borderId="0" xfId="11" applyNumberFormat="1" applyFont="1" applyFill="1"/>
    <xf numFmtId="5" fontId="1" fillId="10" borderId="0" xfId="11" quotePrefix="1" applyNumberFormat="1" applyFill="1"/>
    <xf numFmtId="5" fontId="1" fillId="10" borderId="0" xfId="11" applyNumberFormat="1" applyFill="1"/>
    <xf numFmtId="5" fontId="20" fillId="0" borderId="0" xfId="11" applyNumberFormat="1" applyFont="1"/>
    <xf numFmtId="166" fontId="1" fillId="10" borderId="0" xfId="11" quotePrefix="1" applyNumberFormat="1" applyFill="1"/>
    <xf numFmtId="43" fontId="1" fillId="0" borderId="0" xfId="11" quotePrefix="1" applyNumberFormat="1"/>
    <xf numFmtId="5" fontId="9" fillId="10" borderId="0" xfId="13" applyNumberFormat="1" applyFont="1" applyFill="1"/>
    <xf numFmtId="166" fontId="1" fillId="10" borderId="0" xfId="13" quotePrefix="1" applyNumberFormat="1" applyFill="1"/>
    <xf numFmtId="5" fontId="9" fillId="0" borderId="0" xfId="11" applyNumberFormat="1" applyFont="1"/>
    <xf numFmtId="5" fontId="1" fillId="10" borderId="0" xfId="13" quotePrefix="1" applyNumberFormat="1" applyFill="1"/>
    <xf numFmtId="5" fontId="1" fillId="10" borderId="0" xfId="13" applyNumberFormat="1" applyFill="1"/>
    <xf numFmtId="5" fontId="24" fillId="10" borderId="0" xfId="11" quotePrefix="1" applyNumberFormat="1" applyFont="1" applyFill="1"/>
    <xf numFmtId="5" fontId="24" fillId="10" borderId="0" xfId="13" quotePrefix="1" applyNumberFormat="1" applyFont="1" applyFill="1"/>
    <xf numFmtId="5" fontId="21" fillId="0" borderId="0" xfId="11" applyNumberFormat="1" applyFont="1"/>
    <xf numFmtId="5" fontId="25" fillId="10" borderId="0" xfId="11" applyNumberFormat="1" applyFont="1" applyFill="1"/>
    <xf numFmtId="5" fontId="21" fillId="10" borderId="0" xfId="11" applyNumberFormat="1" applyFont="1" applyFill="1"/>
    <xf numFmtId="5" fontId="21" fillId="10" borderId="0" xfId="13" applyNumberFormat="1" applyFont="1" applyFill="1"/>
    <xf numFmtId="5" fontId="9" fillId="10" borderId="0" xfId="11" quotePrefix="1" applyNumberFormat="1" applyFont="1" applyFill="1"/>
    <xf numFmtId="5" fontId="9" fillId="10" borderId="0" xfId="13" quotePrefix="1" applyNumberFormat="1" applyFont="1" applyFill="1"/>
    <xf numFmtId="5" fontId="26" fillId="10" borderId="0" xfId="11" applyNumberFormat="1" applyFont="1" applyFill="1"/>
    <xf numFmtId="5" fontId="27" fillId="10" borderId="0" xfId="11" applyNumberFormat="1" applyFont="1" applyFill="1"/>
    <xf numFmtId="5" fontId="27" fillId="10" borderId="0" xfId="13" applyNumberFormat="1" applyFont="1" applyFill="1"/>
    <xf numFmtId="167" fontId="0" fillId="0" borderId="0" xfId="10" applyNumberFormat="1" applyFont="1"/>
    <xf numFmtId="5" fontId="27" fillId="7" borderId="0" xfId="11" applyNumberFormat="1" applyFont="1" applyFill="1"/>
    <xf numFmtId="0" fontId="1" fillId="10" borderId="0" xfId="11" applyFill="1"/>
    <xf numFmtId="0" fontId="1" fillId="10" borderId="0" xfId="13" applyFill="1"/>
    <xf numFmtId="168" fontId="25" fillId="10" borderId="0" xfId="6" applyNumberFormat="1" applyFont="1" applyFill="1" applyBorder="1"/>
    <xf numFmtId="168" fontId="25" fillId="0" borderId="0" xfId="6" applyNumberFormat="1" applyFont="1" applyFill="1" applyBorder="1"/>
    <xf numFmtId="5" fontId="21" fillId="7" borderId="0" xfId="11" applyNumberFormat="1" applyFont="1" applyFill="1"/>
    <xf numFmtId="5" fontId="24" fillId="10" borderId="0" xfId="11" applyNumberFormat="1" applyFont="1" applyFill="1"/>
    <xf numFmtId="5" fontId="28" fillId="10" borderId="0" xfId="11" applyNumberFormat="1" applyFont="1" applyFill="1"/>
    <xf numFmtId="5" fontId="24" fillId="0" borderId="0" xfId="11" applyNumberFormat="1" applyFont="1"/>
    <xf numFmtId="5" fontId="28" fillId="10" borderId="0" xfId="13" applyNumberFormat="1" applyFont="1" applyFill="1"/>
    <xf numFmtId="5" fontId="25" fillId="0" borderId="0" xfId="11" applyNumberFormat="1" applyFont="1"/>
    <xf numFmtId="167" fontId="21" fillId="10" borderId="0" xfId="11" applyNumberFormat="1" applyFont="1" applyFill="1"/>
    <xf numFmtId="7" fontId="29" fillId="0" borderId="0" xfId="11" applyNumberFormat="1" applyFont="1"/>
    <xf numFmtId="5" fontId="9" fillId="0" borderId="0" xfId="11" quotePrefix="1" applyNumberFormat="1" applyFont="1"/>
    <xf numFmtId="168" fontId="1" fillId="0" borderId="0" xfId="11" applyNumberFormat="1"/>
    <xf numFmtId="5" fontId="9" fillId="11" borderId="0" xfId="11" applyNumberFormat="1" applyFont="1" applyFill="1"/>
    <xf numFmtId="5" fontId="1" fillId="11" borderId="0" xfId="11" applyNumberFormat="1" applyFill="1"/>
    <xf numFmtId="5" fontId="1" fillId="11" borderId="0" xfId="13" applyNumberFormat="1" applyFill="1"/>
    <xf numFmtId="168" fontId="21" fillId="0" borderId="4" xfId="11" applyNumberFormat="1" applyFont="1" applyBorder="1"/>
    <xf numFmtId="7" fontId="9" fillId="11" borderId="4" xfId="11" applyNumberFormat="1" applyFont="1" applyFill="1" applyBorder="1"/>
    <xf numFmtId="164" fontId="25" fillId="11" borderId="4" xfId="11" applyNumberFormat="1" applyFont="1" applyFill="1" applyBorder="1"/>
    <xf numFmtId="169" fontId="1" fillId="0" borderId="0" xfId="11" applyNumberFormat="1"/>
    <xf numFmtId="7" fontId="1" fillId="11" borderId="4" xfId="11" applyNumberFormat="1" applyFill="1" applyBorder="1"/>
    <xf numFmtId="164" fontId="21" fillId="11" borderId="4" xfId="11" applyNumberFormat="1" applyFont="1" applyFill="1" applyBorder="1"/>
    <xf numFmtId="170" fontId="20" fillId="0" borderId="0" xfId="11" applyNumberFormat="1" applyFont="1"/>
    <xf numFmtId="164" fontId="25" fillId="0" borderId="0" xfId="11" applyNumberFormat="1" applyFont="1"/>
    <xf numFmtId="7" fontId="9" fillId="11" borderId="4" xfId="13" applyNumberFormat="1" applyFont="1" applyFill="1" applyBorder="1"/>
    <xf numFmtId="164" fontId="25" fillId="11" borderId="4" xfId="13" applyNumberFormat="1" applyFont="1" applyFill="1" applyBorder="1"/>
    <xf numFmtId="0" fontId="11" fillId="3" borderId="0" xfId="0" applyFont="1" applyFill="1"/>
    <xf numFmtId="0" fontId="0" fillId="0" borderId="0" xfId="0" applyAlignment="1">
      <alignment wrapText="1"/>
    </xf>
    <xf numFmtId="0" fontId="0" fillId="7" borderId="0" xfId="0" applyFill="1" applyAlignment="1">
      <alignment wrapText="1"/>
    </xf>
    <xf numFmtId="0" fontId="0" fillId="5" borderId="0" xfId="0" applyFill="1" applyAlignment="1">
      <alignment wrapText="1"/>
    </xf>
    <xf numFmtId="0" fontId="6" fillId="7" borderId="0" xfId="0" applyFont="1" applyFill="1" applyAlignment="1">
      <alignment wrapText="1"/>
    </xf>
    <xf numFmtId="10" fontId="0" fillId="0" borderId="0" xfId="14" applyNumberFormat="1" applyFont="1" applyAlignment="1">
      <alignment wrapText="1"/>
    </xf>
    <xf numFmtId="7" fontId="6" fillId="12" borderId="0" xfId="0" applyNumberFormat="1" applyFont="1" applyFill="1" applyAlignment="1">
      <alignment vertical="top"/>
    </xf>
    <xf numFmtId="7" fontId="5" fillId="12" borderId="0" xfId="0" applyNumberFormat="1" applyFont="1" applyFill="1" applyAlignment="1">
      <alignment vertical="top"/>
    </xf>
    <xf numFmtId="0" fontId="6" fillId="12" borderId="0" xfId="0" applyFont="1" applyFill="1" applyAlignment="1">
      <alignment wrapText="1"/>
    </xf>
    <xf numFmtId="7" fontId="8" fillId="7" borderId="0" xfId="0" applyNumberFormat="1" applyFont="1" applyFill="1" applyAlignment="1">
      <alignment vertical="top"/>
    </xf>
    <xf numFmtId="0" fontId="0" fillId="0" borderId="0" xfId="0" applyAlignment="1">
      <alignment horizontal="right" wrapText="1"/>
    </xf>
    <xf numFmtId="0" fontId="21" fillId="0" borderId="3" xfId="11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1" fillId="0" borderId="0" xfId="11" applyFont="1" applyAlignment="1">
      <alignment horizontal="center"/>
    </xf>
    <xf numFmtId="165" fontId="21" fillId="0" borderId="0" xfId="1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11" applyFont="1" applyBorder="1" applyAlignment="1">
      <alignment horizontal="center" vertical="top" wrapText="1"/>
    </xf>
    <xf numFmtId="0" fontId="1" fillId="0" borderId="2" xfId="11" applyBorder="1" applyAlignment="1">
      <alignment horizontal="center" vertical="top" wrapText="1"/>
    </xf>
    <xf numFmtId="0" fontId="22" fillId="0" borderId="0" xfId="12" applyFont="1" applyAlignment="1">
      <alignment horizontal="center"/>
    </xf>
    <xf numFmtId="0" fontId="23" fillId="0" borderId="0" xfId="12" applyFont="1" applyAlignment="1">
      <alignment horizontal="center"/>
    </xf>
  </cellXfs>
  <cellStyles count="15">
    <cellStyle name="Comma" xfId="10" builtinId="3"/>
    <cellStyle name="Comma 2" xfId="8" xr:uid="{CFEB5C3B-FF1E-4D51-976F-E55AF875C0AC}"/>
    <cellStyle name="Currency 2" xfId="6" xr:uid="{FAB2746A-F197-46A2-9878-739C1C2BAA90}"/>
    <cellStyle name="Neutral" xfId="1" builtinId="28"/>
    <cellStyle name="Normal" xfId="0" builtinId="0"/>
    <cellStyle name="Normal 2" xfId="2" xr:uid="{7924F428-7A99-4BB1-950A-5150749D4761}"/>
    <cellStyle name="Normal 2 2" xfId="7" xr:uid="{16F30F67-831C-4BD7-A157-32FA0C39F2D2}"/>
    <cellStyle name="Normal 3" xfId="3" xr:uid="{5161FEFC-6E9A-4831-A602-793DE6188723}"/>
    <cellStyle name="Normal 4" xfId="4" xr:uid="{D5F65100-B853-43BC-A238-36888C99F5CE}"/>
    <cellStyle name="Normal 5" xfId="5" xr:uid="{CBC352BB-EBBB-4590-809A-2BBCAC4904E6}"/>
    <cellStyle name="Normal 5 2" xfId="11" xr:uid="{67A7326A-BEE6-4C31-9C2C-251BAD80D626}"/>
    <cellStyle name="Normal 5 2 2" xfId="13" xr:uid="{7DB3B50B-6F60-44FB-8821-8920BD025EFE}"/>
    <cellStyle name="Normal 6" xfId="9" xr:uid="{00EF9A10-F78C-4037-BCB2-6F4E47479557}"/>
    <cellStyle name="Normal 7" xfId="12" xr:uid="{74DAF16B-0C42-4940-9FDE-96948E098EDD}"/>
    <cellStyle name="Percent" xfId="1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0"/>
  <sheetViews>
    <sheetView tabSelected="1" topLeftCell="D650" zoomScale="110" zoomScaleNormal="110" workbookViewId="0">
      <selection activeCell="N668" sqref="N668"/>
    </sheetView>
  </sheetViews>
  <sheetFormatPr defaultRowHeight="14.25" x14ac:dyDescent="0.45"/>
  <cols>
    <col min="1" max="1" width="13" style="2" customWidth="1"/>
    <col min="2" max="3" width="9.1328125" style="2" customWidth="1"/>
    <col min="4" max="4" width="48" style="2" bestFit="1" customWidth="1"/>
    <col min="5" max="5" width="26.1328125" style="3" bestFit="1" customWidth="1"/>
    <col min="6" max="6" width="31.265625" style="3" bestFit="1" customWidth="1"/>
    <col min="7" max="7" width="24.1328125" style="3" hidden="1" customWidth="1"/>
    <col min="8" max="8" width="28.86328125" style="6" hidden="1" customWidth="1"/>
    <col min="9" max="10" width="15.265625" style="3" hidden="1" customWidth="1"/>
    <col min="12" max="12" width="23.1328125" bestFit="1" customWidth="1"/>
    <col min="14" max="14" width="38.1328125" style="139" customWidth="1"/>
  </cols>
  <sheetData>
    <row r="1" spans="1:14" x14ac:dyDescent="0.45">
      <c r="A1" s="4" t="s">
        <v>0</v>
      </c>
      <c r="B1" s="4" t="s">
        <v>1</v>
      </c>
      <c r="C1" s="1" t="s">
        <v>2</v>
      </c>
      <c r="D1" s="1" t="s">
        <v>3</v>
      </c>
      <c r="E1" s="4" t="s">
        <v>441</v>
      </c>
      <c r="F1" s="5" t="s">
        <v>307</v>
      </c>
      <c r="G1" s="4" t="s">
        <v>308</v>
      </c>
      <c r="H1" s="11" t="s">
        <v>309</v>
      </c>
      <c r="I1" s="1" t="s">
        <v>5</v>
      </c>
      <c r="J1" s="1" t="s">
        <v>6</v>
      </c>
      <c r="L1" s="138" t="s">
        <v>447</v>
      </c>
    </row>
    <row r="2" spans="1:14" x14ac:dyDescent="0.45">
      <c r="A2" s="2" t="s">
        <v>7</v>
      </c>
      <c r="B2" s="2" t="s">
        <v>8</v>
      </c>
      <c r="D2" s="2" t="s">
        <v>9</v>
      </c>
      <c r="E2" s="3">
        <v>10000</v>
      </c>
      <c r="F2" s="3">
        <v>10000</v>
      </c>
      <c r="G2" s="3">
        <f t="shared" ref="G2:G7" si="0">F2-E2</f>
        <v>0</v>
      </c>
      <c r="I2" s="3">
        <v>9998.4</v>
      </c>
      <c r="J2" s="3">
        <v>9999.0499999999993</v>
      </c>
      <c r="L2" s="3">
        <v>10000</v>
      </c>
    </row>
    <row r="3" spans="1:14" x14ac:dyDescent="0.45">
      <c r="A3" s="2" t="s">
        <v>7</v>
      </c>
      <c r="B3" s="2" t="s">
        <v>12</v>
      </c>
      <c r="D3" s="2" t="s">
        <v>13</v>
      </c>
      <c r="E3" s="3">
        <v>10800</v>
      </c>
      <c r="F3" s="3">
        <v>10800</v>
      </c>
      <c r="G3" s="3">
        <f t="shared" si="0"/>
        <v>0</v>
      </c>
      <c r="I3" s="3">
        <v>10900</v>
      </c>
      <c r="J3" s="3">
        <v>10425</v>
      </c>
      <c r="L3" s="3">
        <v>10800</v>
      </c>
    </row>
    <row r="4" spans="1:14" x14ac:dyDescent="0.45">
      <c r="A4" s="2" t="s">
        <v>7</v>
      </c>
      <c r="B4" s="2" t="s">
        <v>14</v>
      </c>
      <c r="D4" s="2" t="s">
        <v>15</v>
      </c>
      <c r="E4" s="3">
        <v>2100</v>
      </c>
      <c r="F4" s="3">
        <v>2045</v>
      </c>
      <c r="G4" s="3">
        <f t="shared" si="0"/>
        <v>-55</v>
      </c>
      <c r="I4" s="3">
        <v>2683.7</v>
      </c>
      <c r="J4" s="3">
        <v>853.39</v>
      </c>
      <c r="L4" s="3">
        <v>2100</v>
      </c>
    </row>
    <row r="5" spans="1:14" x14ac:dyDescent="0.45">
      <c r="A5" s="2" t="s">
        <v>7</v>
      </c>
      <c r="B5" s="2" t="s">
        <v>16</v>
      </c>
      <c r="D5" s="2" t="s">
        <v>17</v>
      </c>
      <c r="E5" s="3">
        <v>3700</v>
      </c>
      <c r="F5" s="3">
        <v>3700</v>
      </c>
      <c r="G5" s="3">
        <f t="shared" si="0"/>
        <v>0</v>
      </c>
      <c r="I5" s="3">
        <v>7295</v>
      </c>
      <c r="J5" s="3">
        <v>0</v>
      </c>
      <c r="L5" s="3">
        <v>3700</v>
      </c>
    </row>
    <row r="6" spans="1:14" x14ac:dyDescent="0.45">
      <c r="A6" s="2" t="s">
        <v>7</v>
      </c>
      <c r="B6" s="2" t="s">
        <v>18</v>
      </c>
      <c r="D6" s="2" t="s">
        <v>19</v>
      </c>
      <c r="E6" s="3">
        <v>500</v>
      </c>
      <c r="F6" s="3">
        <v>704</v>
      </c>
      <c r="G6" s="3">
        <f t="shared" si="0"/>
        <v>204</v>
      </c>
      <c r="I6" s="3">
        <v>760.06</v>
      </c>
      <c r="J6" s="3">
        <v>56.92</v>
      </c>
      <c r="L6" s="3">
        <v>500</v>
      </c>
    </row>
    <row r="7" spans="1:14" x14ac:dyDescent="0.45">
      <c r="A7" s="2" t="s">
        <v>7</v>
      </c>
      <c r="B7" s="2" t="s">
        <v>20</v>
      </c>
      <c r="D7" s="2" t="s">
        <v>21</v>
      </c>
      <c r="E7" s="3">
        <v>6260</v>
      </c>
      <c r="F7" s="3">
        <v>11260</v>
      </c>
      <c r="G7" s="3">
        <f t="shared" si="0"/>
        <v>5000</v>
      </c>
      <c r="I7" s="3">
        <v>6165.22</v>
      </c>
      <c r="J7" s="3">
        <v>6896.06</v>
      </c>
      <c r="L7" s="3">
        <v>6260</v>
      </c>
    </row>
    <row r="8" spans="1:14" x14ac:dyDescent="0.45">
      <c r="D8" s="13" t="s">
        <v>314</v>
      </c>
      <c r="E8" s="14">
        <f>SUM(E2:E7)</f>
        <v>33360</v>
      </c>
      <c r="F8" s="14">
        <f>SUM(F2:F7)</f>
        <v>38509</v>
      </c>
      <c r="G8" s="14">
        <f>SUM(G2:G7)</f>
        <v>5149</v>
      </c>
      <c r="H8" s="15">
        <f>(E8-F8)/F8</f>
        <v>-0.13370900309018671</v>
      </c>
      <c r="I8" s="17">
        <f>SUM(I2:I7)</f>
        <v>37802.380000000005</v>
      </c>
      <c r="J8" s="17">
        <f>SUM(J2:J7)</f>
        <v>28230.42</v>
      </c>
      <c r="L8" s="14">
        <f>SUM(L2:L7)</f>
        <v>33360</v>
      </c>
    </row>
    <row r="10" spans="1:14" x14ac:dyDescent="0.45">
      <c r="A10" s="2" t="s">
        <v>22</v>
      </c>
      <c r="B10" s="2" t="s">
        <v>8</v>
      </c>
      <c r="D10" s="2" t="s">
        <v>9</v>
      </c>
      <c r="E10" s="3">
        <v>200000</v>
      </c>
      <c r="F10" s="3">
        <v>175673.08</v>
      </c>
      <c r="G10" s="3">
        <f t="shared" ref="G10:G20" si="1">F10-E10</f>
        <v>-24326.920000000013</v>
      </c>
      <c r="H10" s="6" t="s">
        <v>359</v>
      </c>
      <c r="I10" s="3">
        <v>176750.04</v>
      </c>
      <c r="J10" s="3">
        <v>169525.93</v>
      </c>
      <c r="L10" s="3">
        <v>200000</v>
      </c>
    </row>
    <row r="11" spans="1:14" x14ac:dyDescent="0.45">
      <c r="A11" s="2" t="s">
        <v>22</v>
      </c>
      <c r="B11" s="2" t="s">
        <v>23</v>
      </c>
      <c r="D11" s="2" t="s">
        <v>24</v>
      </c>
      <c r="E11" s="3">
        <v>155000</v>
      </c>
      <c r="F11" s="3">
        <v>145554.48000000001</v>
      </c>
      <c r="G11" s="3">
        <f t="shared" si="1"/>
        <v>-9445.5199999999895</v>
      </c>
      <c r="H11" s="6" t="s">
        <v>359</v>
      </c>
      <c r="I11" s="3">
        <v>142543.76</v>
      </c>
      <c r="J11" s="3">
        <v>137331.42000000001</v>
      </c>
      <c r="L11" s="42">
        <v>140000</v>
      </c>
      <c r="N11" s="140" t="s">
        <v>442</v>
      </c>
    </row>
    <row r="12" spans="1:14" x14ac:dyDescent="0.45">
      <c r="A12" s="2" t="s">
        <v>22</v>
      </c>
      <c r="B12" s="2" t="s">
        <v>25</v>
      </c>
      <c r="D12" s="2" t="s">
        <v>26</v>
      </c>
      <c r="E12" s="3">
        <v>83200</v>
      </c>
      <c r="F12" s="3">
        <v>80304.479999999996</v>
      </c>
      <c r="G12" s="3">
        <f t="shared" si="1"/>
        <v>-2895.5200000000041</v>
      </c>
      <c r="H12" s="6" t="s">
        <v>359</v>
      </c>
      <c r="I12" s="3">
        <v>77454.03</v>
      </c>
      <c r="J12" s="3">
        <v>71298.66</v>
      </c>
      <c r="L12" s="3">
        <v>83200</v>
      </c>
    </row>
    <row r="13" spans="1:14" x14ac:dyDescent="0.45">
      <c r="A13" s="2" t="s">
        <v>22</v>
      </c>
      <c r="B13" s="2" t="s">
        <v>27</v>
      </c>
      <c r="D13" s="2" t="s">
        <v>28</v>
      </c>
      <c r="E13" s="3">
        <v>8400</v>
      </c>
      <c r="F13" s="3">
        <v>8592.32</v>
      </c>
      <c r="G13" s="3">
        <f t="shared" si="1"/>
        <v>192.31999999999971</v>
      </c>
      <c r="I13" s="3">
        <v>8408.24</v>
      </c>
      <c r="J13" s="3">
        <v>8101.2</v>
      </c>
      <c r="L13" s="3">
        <v>8400</v>
      </c>
    </row>
    <row r="14" spans="1:14" x14ac:dyDescent="0.45">
      <c r="A14" s="2" t="s">
        <v>22</v>
      </c>
      <c r="B14" s="2" t="s">
        <v>14</v>
      </c>
      <c r="D14" s="2" t="s">
        <v>15</v>
      </c>
      <c r="E14" s="3">
        <v>2000</v>
      </c>
      <c r="F14" s="3">
        <v>10016.299999999999</v>
      </c>
      <c r="G14" s="3">
        <f t="shared" si="1"/>
        <v>8016.2999999999993</v>
      </c>
      <c r="I14" s="3">
        <v>3715.39</v>
      </c>
      <c r="J14" s="3">
        <v>9092.14</v>
      </c>
      <c r="L14" s="42">
        <v>1000</v>
      </c>
      <c r="N14" s="140" t="s">
        <v>443</v>
      </c>
    </row>
    <row r="15" spans="1:14" x14ac:dyDescent="0.45">
      <c r="A15" s="2" t="s">
        <v>22</v>
      </c>
      <c r="B15" s="2" t="s">
        <v>31</v>
      </c>
      <c r="D15" s="2" t="s">
        <v>32</v>
      </c>
      <c r="E15" s="3">
        <v>700</v>
      </c>
      <c r="F15" s="3">
        <v>435</v>
      </c>
      <c r="G15" s="3">
        <f t="shared" si="1"/>
        <v>-265</v>
      </c>
      <c r="I15" s="3">
        <v>1037.1199999999999</v>
      </c>
      <c r="J15" s="3">
        <v>3816.29</v>
      </c>
      <c r="L15" s="42">
        <v>200</v>
      </c>
      <c r="N15" s="140" t="s">
        <v>444</v>
      </c>
    </row>
    <row r="16" spans="1:14" x14ac:dyDescent="0.45">
      <c r="A16" s="2" t="s">
        <v>22</v>
      </c>
      <c r="B16" s="2" t="s">
        <v>33</v>
      </c>
      <c r="D16" s="2" t="s">
        <v>34</v>
      </c>
      <c r="E16" s="3">
        <v>1500</v>
      </c>
      <c r="F16" s="3">
        <v>875</v>
      </c>
      <c r="G16" s="3">
        <f t="shared" si="1"/>
        <v>-625</v>
      </c>
      <c r="I16" s="3">
        <v>2072.61</v>
      </c>
      <c r="J16" s="3">
        <v>1493.49</v>
      </c>
      <c r="L16" s="42">
        <v>500</v>
      </c>
      <c r="N16" s="140" t="s">
        <v>445</v>
      </c>
    </row>
    <row r="17" spans="1:14" x14ac:dyDescent="0.45">
      <c r="A17" s="2" t="s">
        <v>22</v>
      </c>
      <c r="B17" s="2" t="s">
        <v>16</v>
      </c>
      <c r="D17" s="2" t="s">
        <v>17</v>
      </c>
      <c r="E17" s="10">
        <v>1435</v>
      </c>
      <c r="F17" s="3">
        <v>2870</v>
      </c>
      <c r="G17" s="3">
        <f t="shared" si="1"/>
        <v>1435</v>
      </c>
      <c r="I17" s="3">
        <v>2998.43</v>
      </c>
      <c r="J17" s="3">
        <v>4397.8</v>
      </c>
      <c r="L17" s="10">
        <v>1435</v>
      </c>
    </row>
    <row r="18" spans="1:14" x14ac:dyDescent="0.45">
      <c r="A18" s="2" t="s">
        <v>22</v>
      </c>
      <c r="B18" s="2" t="s">
        <v>37</v>
      </c>
      <c r="D18" s="2" t="s">
        <v>38</v>
      </c>
      <c r="E18" s="3">
        <v>0</v>
      </c>
      <c r="F18" s="3">
        <v>4800</v>
      </c>
      <c r="G18" s="3">
        <f t="shared" si="1"/>
        <v>4800</v>
      </c>
      <c r="I18" s="3">
        <v>550</v>
      </c>
      <c r="J18" s="3">
        <v>0</v>
      </c>
      <c r="L18" s="3">
        <v>0</v>
      </c>
    </row>
    <row r="19" spans="1:14" x14ac:dyDescent="0.45">
      <c r="A19" s="2" t="s">
        <v>22</v>
      </c>
      <c r="B19" s="2" t="s">
        <v>18</v>
      </c>
      <c r="D19" s="2" t="s">
        <v>19</v>
      </c>
      <c r="E19" s="10">
        <v>5000</v>
      </c>
      <c r="F19" s="3">
        <v>2808</v>
      </c>
      <c r="G19" s="3">
        <f t="shared" si="1"/>
        <v>-2192</v>
      </c>
      <c r="I19" s="3">
        <v>4776.45</v>
      </c>
      <c r="J19" s="3">
        <v>4277.0200000000004</v>
      </c>
      <c r="L19" s="10">
        <v>5000</v>
      </c>
    </row>
    <row r="20" spans="1:14" x14ac:dyDescent="0.45">
      <c r="A20" s="2" t="s">
        <v>22</v>
      </c>
      <c r="B20" s="2" t="s">
        <v>39</v>
      </c>
      <c r="D20" s="2" t="s">
        <v>40</v>
      </c>
      <c r="E20" s="10">
        <v>11800</v>
      </c>
      <c r="F20" s="3">
        <v>810</v>
      </c>
      <c r="G20" s="3">
        <f t="shared" si="1"/>
        <v>-10990</v>
      </c>
      <c r="I20" s="3">
        <v>331.81</v>
      </c>
      <c r="J20" s="3">
        <v>205.97</v>
      </c>
      <c r="L20" s="42">
        <v>810</v>
      </c>
      <c r="N20" s="140" t="s">
        <v>446</v>
      </c>
    </row>
    <row r="21" spans="1:14" x14ac:dyDescent="0.45">
      <c r="D21" s="13" t="s">
        <v>315</v>
      </c>
      <c r="E21" s="14">
        <f>SUM(E10:E20)</f>
        <v>469035</v>
      </c>
      <c r="F21" s="14">
        <f>SUM(F10:F20)</f>
        <v>432738.66</v>
      </c>
      <c r="G21" s="14">
        <f>SUM(G10:G20)</f>
        <v>-36296.340000000011</v>
      </c>
      <c r="H21" s="15">
        <f>(E21-F21)/F21</f>
        <v>8.3875889434052484E-2</v>
      </c>
      <c r="I21" s="17">
        <f>SUM(I10:I20)</f>
        <v>420637.88000000006</v>
      </c>
      <c r="J21" s="17">
        <f>SUM(J10:J20)</f>
        <v>409539.92</v>
      </c>
      <c r="L21" s="14">
        <f>SUM(L10:L20)</f>
        <v>440545</v>
      </c>
    </row>
    <row r="22" spans="1:14" x14ac:dyDescent="0.45">
      <c r="E22" s="10"/>
    </row>
    <row r="23" spans="1:14" x14ac:dyDescent="0.45">
      <c r="A23" s="2" t="s">
        <v>41</v>
      </c>
      <c r="B23" s="2" t="s">
        <v>8</v>
      </c>
      <c r="D23" s="2" t="s">
        <v>9</v>
      </c>
      <c r="E23" s="3">
        <v>103000</v>
      </c>
      <c r="F23" s="3">
        <v>90471.58</v>
      </c>
      <c r="G23" s="3">
        <f t="shared" ref="G23:G29" si="2">F23-E23</f>
        <v>-12528.419999999998</v>
      </c>
      <c r="H23" s="3"/>
      <c r="I23" s="3">
        <v>90074.41</v>
      </c>
      <c r="J23" s="3">
        <v>87568.54</v>
      </c>
      <c r="L23" s="42">
        <v>95000</v>
      </c>
      <c r="N23" s="140" t="s">
        <v>448</v>
      </c>
    </row>
    <row r="24" spans="1:14" x14ac:dyDescent="0.45">
      <c r="A24" s="2" t="s">
        <v>41</v>
      </c>
      <c r="B24" s="2" t="s">
        <v>25</v>
      </c>
      <c r="D24" s="2" t="s">
        <v>26</v>
      </c>
      <c r="E24" s="3">
        <v>286665.59999999998</v>
      </c>
      <c r="F24" s="3">
        <v>263756.15999999997</v>
      </c>
      <c r="G24" s="3">
        <f t="shared" si="2"/>
        <v>-22909.440000000002</v>
      </c>
      <c r="I24" s="3">
        <v>245351.14</v>
      </c>
      <c r="J24" s="3">
        <v>223925.91</v>
      </c>
      <c r="L24" s="3">
        <v>286665.59999999998</v>
      </c>
    </row>
    <row r="25" spans="1:14" x14ac:dyDescent="0.45">
      <c r="A25" s="2" t="s">
        <v>41</v>
      </c>
      <c r="B25" s="2" t="s">
        <v>42</v>
      </c>
      <c r="D25" s="2" t="s">
        <v>43</v>
      </c>
      <c r="E25" s="3">
        <v>5000</v>
      </c>
      <c r="F25" s="3">
        <v>0</v>
      </c>
      <c r="G25" s="3">
        <f t="shared" si="2"/>
        <v>-5000</v>
      </c>
      <c r="I25" s="3">
        <v>0</v>
      </c>
      <c r="J25" s="3">
        <v>0</v>
      </c>
      <c r="L25" s="3">
        <v>0</v>
      </c>
    </row>
    <row r="26" spans="1:14" x14ac:dyDescent="0.45">
      <c r="A26" s="2" t="s">
        <v>41</v>
      </c>
      <c r="B26" s="2" t="s">
        <v>14</v>
      </c>
      <c r="D26" s="2" t="s">
        <v>15</v>
      </c>
      <c r="E26" s="3">
        <v>1200</v>
      </c>
      <c r="F26" s="3">
        <v>1200</v>
      </c>
      <c r="G26" s="3">
        <f t="shared" si="2"/>
        <v>0</v>
      </c>
      <c r="I26" s="3">
        <v>590</v>
      </c>
      <c r="J26" s="3">
        <v>275</v>
      </c>
      <c r="L26" s="3">
        <v>1200</v>
      </c>
    </row>
    <row r="27" spans="1:14" x14ac:dyDescent="0.45">
      <c r="A27" s="2" t="s">
        <v>41</v>
      </c>
      <c r="B27" s="2" t="s">
        <v>31</v>
      </c>
      <c r="D27" s="2" t="s">
        <v>32</v>
      </c>
      <c r="E27" s="3">
        <v>950</v>
      </c>
      <c r="F27" s="3">
        <v>950</v>
      </c>
      <c r="G27" s="3">
        <f t="shared" si="2"/>
        <v>0</v>
      </c>
      <c r="I27" s="3">
        <v>444.4</v>
      </c>
      <c r="J27" s="3">
        <v>197.41</v>
      </c>
      <c r="L27" s="3">
        <v>950</v>
      </c>
    </row>
    <row r="28" spans="1:14" x14ac:dyDescent="0.45">
      <c r="A28" s="2" t="s">
        <v>41</v>
      </c>
      <c r="B28" s="2" t="s">
        <v>33</v>
      </c>
      <c r="D28" s="2" t="s">
        <v>34</v>
      </c>
      <c r="E28" s="3">
        <v>100</v>
      </c>
      <c r="F28" s="3">
        <v>0</v>
      </c>
      <c r="G28" s="3">
        <f t="shared" si="2"/>
        <v>-100</v>
      </c>
      <c r="I28" s="3">
        <v>0</v>
      </c>
      <c r="J28" s="3">
        <v>0</v>
      </c>
      <c r="L28" s="3">
        <v>100</v>
      </c>
    </row>
    <row r="29" spans="1:14" x14ac:dyDescent="0.45">
      <c r="A29" s="2" t="s">
        <v>41</v>
      </c>
      <c r="B29" s="2" t="s">
        <v>16</v>
      </c>
      <c r="D29" s="2" t="s">
        <v>17</v>
      </c>
      <c r="E29" s="3">
        <v>350</v>
      </c>
      <c r="F29" s="3">
        <v>120</v>
      </c>
      <c r="G29" s="3">
        <f t="shared" si="2"/>
        <v>-230</v>
      </c>
      <c r="I29" s="3">
        <v>45</v>
      </c>
      <c r="J29" s="3">
        <v>30</v>
      </c>
      <c r="L29" s="3">
        <v>350</v>
      </c>
    </row>
    <row r="30" spans="1:14" x14ac:dyDescent="0.45">
      <c r="A30" s="2" t="s">
        <v>41</v>
      </c>
      <c r="B30" s="27">
        <v>60306</v>
      </c>
      <c r="D30" s="41" t="s">
        <v>313</v>
      </c>
      <c r="E30" s="3">
        <v>5000</v>
      </c>
      <c r="F30" s="3">
        <v>0</v>
      </c>
      <c r="G30" s="3">
        <v>0</v>
      </c>
      <c r="I30" s="3">
        <v>0</v>
      </c>
      <c r="J30" s="3">
        <v>0</v>
      </c>
      <c r="L30" s="42">
        <v>2500</v>
      </c>
      <c r="N30" s="140" t="s">
        <v>449</v>
      </c>
    </row>
    <row r="31" spans="1:14" x14ac:dyDescent="0.45">
      <c r="A31" s="2" t="s">
        <v>41</v>
      </c>
      <c r="B31" s="2" t="s">
        <v>18</v>
      </c>
      <c r="D31" s="2" t="s">
        <v>19</v>
      </c>
      <c r="E31" s="3">
        <v>3500</v>
      </c>
      <c r="F31" s="3">
        <v>3500</v>
      </c>
      <c r="G31" s="3">
        <f>F31-E31</f>
        <v>0</v>
      </c>
      <c r="I31" s="3">
        <v>2871.34</v>
      </c>
      <c r="J31" s="3">
        <v>2180.31</v>
      </c>
      <c r="L31" s="3">
        <v>3500</v>
      </c>
    </row>
    <row r="32" spans="1:14" x14ac:dyDescent="0.45">
      <c r="A32" s="2" t="s">
        <v>41</v>
      </c>
      <c r="B32" s="2" t="s">
        <v>39</v>
      </c>
      <c r="D32" s="2" t="s">
        <v>40</v>
      </c>
      <c r="E32" s="3">
        <v>5834</v>
      </c>
      <c r="F32" s="3">
        <v>5834</v>
      </c>
      <c r="G32" s="3">
        <f>F32-E32</f>
        <v>0</v>
      </c>
      <c r="I32" s="3">
        <v>4355.47</v>
      </c>
      <c r="J32" s="3">
        <v>5985.38</v>
      </c>
      <c r="L32" s="3">
        <v>5834</v>
      </c>
    </row>
    <row r="33" spans="1:14" x14ac:dyDescent="0.45">
      <c r="A33" s="2" t="s">
        <v>41</v>
      </c>
      <c r="B33" s="2" t="s">
        <v>44</v>
      </c>
      <c r="D33" s="2" t="s">
        <v>45</v>
      </c>
      <c r="E33" s="3">
        <v>12000</v>
      </c>
      <c r="F33" s="3">
        <v>14500</v>
      </c>
      <c r="G33" s="3">
        <f>F33-E33</f>
        <v>2500</v>
      </c>
      <c r="I33" s="3">
        <v>8880.7900000000009</v>
      </c>
      <c r="J33" s="3">
        <v>4745</v>
      </c>
      <c r="L33" s="3">
        <v>12000</v>
      </c>
    </row>
    <row r="34" spans="1:14" x14ac:dyDescent="0.45">
      <c r="A34" s="2" t="s">
        <v>41</v>
      </c>
      <c r="B34" s="27">
        <v>60797</v>
      </c>
      <c r="D34" s="2" t="s">
        <v>423</v>
      </c>
      <c r="E34" s="3">
        <v>0</v>
      </c>
      <c r="F34" s="3">
        <v>0</v>
      </c>
      <c r="G34" s="3">
        <f>F34-E34</f>
        <v>0</v>
      </c>
      <c r="I34" s="3">
        <v>0</v>
      </c>
      <c r="J34" s="3">
        <v>9.5</v>
      </c>
      <c r="L34" s="3">
        <v>0</v>
      </c>
    </row>
    <row r="35" spans="1:14" x14ac:dyDescent="0.45">
      <c r="D35" s="16" t="s">
        <v>316</v>
      </c>
      <c r="E35" s="17">
        <f>SUM(E23:E34)</f>
        <v>423599.6</v>
      </c>
      <c r="F35" s="17">
        <f>SUM(F23:F34)</f>
        <v>380331.74</v>
      </c>
      <c r="G35" s="17">
        <f>SUM(G23:G34)</f>
        <v>-38267.86</v>
      </c>
      <c r="H35" s="18">
        <f>(E35-F35)/F35</f>
        <v>0.11376347396091629</v>
      </c>
      <c r="I35" s="17">
        <f>SUM(I23:I34)</f>
        <v>352612.55000000005</v>
      </c>
      <c r="J35" s="17">
        <f>SUM(J23:J34)</f>
        <v>324917.05</v>
      </c>
      <c r="L35" s="17">
        <f>SUM(L23:L34)</f>
        <v>408099.6</v>
      </c>
    </row>
    <row r="37" spans="1:14" ht="28.5" x14ac:dyDescent="0.45">
      <c r="A37" s="2" t="s">
        <v>46</v>
      </c>
      <c r="B37" s="2" t="s">
        <v>47</v>
      </c>
      <c r="D37" s="2" t="s">
        <v>48</v>
      </c>
      <c r="E37" s="3">
        <v>22000</v>
      </c>
      <c r="F37" s="3">
        <v>13000</v>
      </c>
      <c r="G37" s="3">
        <f>F37-E37</f>
        <v>-9000</v>
      </c>
      <c r="I37" s="3">
        <v>32911.94</v>
      </c>
      <c r="J37" s="3">
        <v>16047.58</v>
      </c>
      <c r="L37" s="42">
        <v>13000</v>
      </c>
      <c r="N37" s="140" t="s">
        <v>450</v>
      </c>
    </row>
    <row r="38" spans="1:14" x14ac:dyDescent="0.45">
      <c r="A38" s="2" t="s">
        <v>46</v>
      </c>
      <c r="B38" s="2" t="s">
        <v>31</v>
      </c>
      <c r="D38" s="2" t="s">
        <v>32</v>
      </c>
      <c r="E38" s="3">
        <v>100</v>
      </c>
      <c r="F38" s="3">
        <v>270</v>
      </c>
      <c r="G38" s="3">
        <f>F38-E38</f>
        <v>170</v>
      </c>
      <c r="I38" s="3">
        <v>0</v>
      </c>
      <c r="J38" s="3">
        <v>0</v>
      </c>
      <c r="L38" s="3">
        <v>100</v>
      </c>
    </row>
    <row r="39" spans="1:14" x14ac:dyDescent="0.45">
      <c r="A39" s="2" t="s">
        <v>46</v>
      </c>
      <c r="B39" s="2" t="s">
        <v>18</v>
      </c>
      <c r="D39" s="2" t="s">
        <v>19</v>
      </c>
      <c r="E39" s="3">
        <v>1500</v>
      </c>
      <c r="F39" s="3">
        <v>2500</v>
      </c>
      <c r="G39" s="3">
        <f>F39-E39</f>
        <v>1000</v>
      </c>
      <c r="I39" s="3">
        <v>1224.95</v>
      </c>
      <c r="J39" s="3">
        <v>1560.42</v>
      </c>
      <c r="L39" s="3">
        <v>1500</v>
      </c>
    </row>
    <row r="40" spans="1:14" x14ac:dyDescent="0.45">
      <c r="A40" s="2" t="s">
        <v>46</v>
      </c>
      <c r="B40" s="2" t="s">
        <v>44</v>
      </c>
      <c r="D40" s="2" t="s">
        <v>45</v>
      </c>
      <c r="E40" s="3">
        <v>12000</v>
      </c>
      <c r="F40" s="3">
        <v>12000</v>
      </c>
      <c r="G40" s="3">
        <f>F40-E40</f>
        <v>0</v>
      </c>
      <c r="I40" s="3">
        <v>1445.7</v>
      </c>
      <c r="J40" s="3">
        <v>8937.1200000000008</v>
      </c>
      <c r="L40" s="3">
        <v>12000</v>
      </c>
    </row>
    <row r="41" spans="1:14" x14ac:dyDescent="0.45">
      <c r="D41" s="13" t="s">
        <v>317</v>
      </c>
      <c r="E41" s="14">
        <f>SUM(E37:E40)</f>
        <v>35600</v>
      </c>
      <c r="F41" s="14">
        <f>SUM(F37:F40)</f>
        <v>27770</v>
      </c>
      <c r="G41" s="14">
        <f>SUM(G37:G40)</f>
        <v>-7830</v>
      </c>
      <c r="H41" s="15">
        <f>(E41-F41)/F41</f>
        <v>0.28195894850558156</v>
      </c>
      <c r="I41" s="17">
        <f>SUM(I37:I40)</f>
        <v>35582.589999999997</v>
      </c>
      <c r="J41" s="17">
        <f>SUM(J37:J40)</f>
        <v>26545.120000000003</v>
      </c>
      <c r="L41" s="14">
        <f>SUM(L37:L40)</f>
        <v>26600</v>
      </c>
    </row>
    <row r="43" spans="1:14" x14ac:dyDescent="0.45">
      <c r="A43" s="2" t="s">
        <v>49</v>
      </c>
      <c r="B43" s="2" t="s">
        <v>8</v>
      </c>
      <c r="D43" s="2" t="s">
        <v>9</v>
      </c>
      <c r="E43" s="3">
        <v>122200</v>
      </c>
      <c r="F43" s="3">
        <v>117951.92</v>
      </c>
      <c r="G43" s="3">
        <f t="shared" ref="G43:G58" si="3">F43-E43</f>
        <v>-4248.0800000000017</v>
      </c>
      <c r="H43" s="6" t="s">
        <v>359</v>
      </c>
      <c r="I43" s="3">
        <v>176340.87</v>
      </c>
      <c r="J43" s="3">
        <v>180881.61</v>
      </c>
      <c r="L43" s="3">
        <v>122200</v>
      </c>
    </row>
    <row r="44" spans="1:14" x14ac:dyDescent="0.45">
      <c r="A44" s="2" t="s">
        <v>49</v>
      </c>
      <c r="B44" s="2" t="s">
        <v>23</v>
      </c>
      <c r="D44" s="2" t="s">
        <v>24</v>
      </c>
      <c r="E44" s="3">
        <v>100006.39999999999</v>
      </c>
      <c r="F44" s="3">
        <v>85327.16</v>
      </c>
      <c r="G44" s="3">
        <f t="shared" si="3"/>
        <v>-14679.239999999991</v>
      </c>
      <c r="H44" s="6" t="s">
        <v>359</v>
      </c>
      <c r="I44" s="3">
        <v>17307.740000000002</v>
      </c>
      <c r="J44" s="3">
        <v>0</v>
      </c>
      <c r="L44" s="3">
        <v>100006.39999999999</v>
      </c>
    </row>
    <row r="45" spans="1:14" x14ac:dyDescent="0.45">
      <c r="A45" s="2" t="s">
        <v>49</v>
      </c>
      <c r="B45" s="2" t="s">
        <v>25</v>
      </c>
      <c r="D45" s="2" t="s">
        <v>26</v>
      </c>
      <c r="E45" s="3">
        <v>141065.60000000001</v>
      </c>
      <c r="F45" s="3">
        <f>87964.65+29858</f>
        <v>117822.65</v>
      </c>
      <c r="G45" s="3">
        <f t="shared" si="3"/>
        <v>-23242.950000000012</v>
      </c>
      <c r="H45" s="6" t="s">
        <v>381</v>
      </c>
      <c r="I45" s="3">
        <v>34231.47</v>
      </c>
      <c r="J45" s="3">
        <v>55491.6</v>
      </c>
      <c r="L45" s="3">
        <v>141065.60000000001</v>
      </c>
    </row>
    <row r="46" spans="1:14" x14ac:dyDescent="0.45">
      <c r="A46" s="2" t="s">
        <v>49</v>
      </c>
      <c r="B46" s="2" t="s">
        <v>42</v>
      </c>
      <c r="D46" s="2" t="s">
        <v>43</v>
      </c>
      <c r="E46" s="3">
        <v>0</v>
      </c>
      <c r="F46" s="3">
        <v>0</v>
      </c>
      <c r="G46" s="3">
        <f t="shared" si="3"/>
        <v>0</v>
      </c>
      <c r="I46" s="3">
        <v>0</v>
      </c>
      <c r="J46" s="3">
        <v>0</v>
      </c>
      <c r="L46" s="3">
        <v>0</v>
      </c>
    </row>
    <row r="47" spans="1:14" x14ac:dyDescent="0.45">
      <c r="A47" s="2" t="s">
        <v>49</v>
      </c>
      <c r="B47" s="2" t="s">
        <v>14</v>
      </c>
      <c r="D47" s="2" t="s">
        <v>15</v>
      </c>
      <c r="E47" s="3">
        <v>4135</v>
      </c>
      <c r="F47" s="3">
        <v>4900</v>
      </c>
      <c r="G47" s="3">
        <f t="shared" si="3"/>
        <v>765</v>
      </c>
      <c r="I47" s="3">
        <v>4752.82</v>
      </c>
      <c r="J47" s="3">
        <v>975</v>
      </c>
      <c r="L47" s="3">
        <v>4135</v>
      </c>
    </row>
    <row r="48" spans="1:14" x14ac:dyDescent="0.45">
      <c r="A48" s="2" t="s">
        <v>49</v>
      </c>
      <c r="B48" s="2" t="s">
        <v>31</v>
      </c>
      <c r="D48" s="2" t="s">
        <v>32</v>
      </c>
      <c r="E48" s="3">
        <v>500</v>
      </c>
      <c r="F48" s="3">
        <v>500</v>
      </c>
      <c r="G48" s="3">
        <f t="shared" si="3"/>
        <v>0</v>
      </c>
      <c r="I48" s="3">
        <v>0</v>
      </c>
      <c r="J48" s="3">
        <v>0</v>
      </c>
      <c r="L48" s="3">
        <v>500</v>
      </c>
    </row>
    <row r="49" spans="1:14" x14ac:dyDescent="0.45">
      <c r="A49" s="2" t="s">
        <v>49</v>
      </c>
      <c r="B49" s="2" t="s">
        <v>33</v>
      </c>
      <c r="D49" s="2" t="s">
        <v>34</v>
      </c>
      <c r="E49" s="3">
        <v>3000</v>
      </c>
      <c r="F49" s="3">
        <v>4000</v>
      </c>
      <c r="G49" s="3">
        <f t="shared" si="3"/>
        <v>1000</v>
      </c>
      <c r="I49" s="3">
        <v>920.06</v>
      </c>
      <c r="J49" s="3">
        <v>0</v>
      </c>
      <c r="L49" s="3">
        <v>3000</v>
      </c>
    </row>
    <row r="50" spans="1:14" x14ac:dyDescent="0.45">
      <c r="A50" s="2" t="s">
        <v>49</v>
      </c>
      <c r="B50" s="2" t="s">
        <v>16</v>
      </c>
      <c r="D50" s="2" t="s">
        <v>17</v>
      </c>
      <c r="E50" s="3">
        <v>1000</v>
      </c>
      <c r="F50" s="3">
        <v>580</v>
      </c>
      <c r="G50" s="3">
        <f t="shared" si="3"/>
        <v>-420</v>
      </c>
      <c r="I50" s="3">
        <v>240</v>
      </c>
      <c r="J50" s="3">
        <v>350</v>
      </c>
      <c r="L50" s="3">
        <v>1000</v>
      </c>
    </row>
    <row r="51" spans="1:14" x14ac:dyDescent="0.45">
      <c r="A51" s="2" t="s">
        <v>49</v>
      </c>
      <c r="B51" s="27">
        <v>60303</v>
      </c>
      <c r="D51" s="2" t="s">
        <v>424</v>
      </c>
      <c r="E51" s="3">
        <v>0</v>
      </c>
      <c r="F51" s="3">
        <v>0</v>
      </c>
      <c r="G51" s="3">
        <f t="shared" si="3"/>
        <v>0</v>
      </c>
      <c r="I51" s="3">
        <v>58</v>
      </c>
      <c r="J51" s="3">
        <v>0</v>
      </c>
      <c r="L51" s="3">
        <v>0</v>
      </c>
    </row>
    <row r="52" spans="1:14" ht="42.75" x14ac:dyDescent="0.45">
      <c r="A52" s="2" t="s">
        <v>49</v>
      </c>
      <c r="B52" s="2" t="s">
        <v>35</v>
      </c>
      <c r="D52" s="2" t="s">
        <v>36</v>
      </c>
      <c r="E52" s="3">
        <v>22000</v>
      </c>
      <c r="F52" s="3">
        <v>10000</v>
      </c>
      <c r="G52" s="3">
        <f t="shared" si="3"/>
        <v>-12000</v>
      </c>
      <c r="I52" s="3">
        <v>6314</v>
      </c>
      <c r="J52" s="3">
        <v>0</v>
      </c>
      <c r="L52" s="42">
        <v>17000</v>
      </c>
      <c r="N52" s="140" t="s">
        <v>451</v>
      </c>
    </row>
    <row r="53" spans="1:14" x14ac:dyDescent="0.45">
      <c r="A53" s="2" t="s">
        <v>49</v>
      </c>
      <c r="B53" s="27">
        <v>60310</v>
      </c>
      <c r="D53" s="2" t="s">
        <v>418</v>
      </c>
      <c r="E53" s="3">
        <v>1500</v>
      </c>
      <c r="F53" s="3">
        <v>0</v>
      </c>
      <c r="G53" s="3">
        <f t="shared" si="3"/>
        <v>-1500</v>
      </c>
      <c r="I53" s="3">
        <v>0</v>
      </c>
      <c r="J53" s="3">
        <v>0</v>
      </c>
      <c r="L53" s="3">
        <v>1500</v>
      </c>
      <c r="N53" s="141"/>
    </row>
    <row r="54" spans="1:14" x14ac:dyDescent="0.45">
      <c r="A54" s="27">
        <v>21105</v>
      </c>
      <c r="B54" s="27">
        <v>60411</v>
      </c>
      <c r="D54" s="2" t="s">
        <v>425</v>
      </c>
      <c r="E54" s="3">
        <v>0</v>
      </c>
      <c r="F54" s="3">
        <v>0</v>
      </c>
      <c r="G54" s="3">
        <f t="shared" si="3"/>
        <v>0</v>
      </c>
      <c r="I54" s="3">
        <v>0</v>
      </c>
      <c r="J54" s="3">
        <v>125.08</v>
      </c>
      <c r="L54" s="3">
        <v>0</v>
      </c>
    </row>
    <row r="55" spans="1:14" x14ac:dyDescent="0.45">
      <c r="A55" s="2" t="s">
        <v>49</v>
      </c>
      <c r="B55" s="2" t="s">
        <v>56</v>
      </c>
      <c r="D55" s="2" t="s">
        <v>57</v>
      </c>
      <c r="E55" s="3">
        <v>400</v>
      </c>
      <c r="F55" s="3">
        <v>0</v>
      </c>
      <c r="G55" s="3">
        <f t="shared" si="3"/>
        <v>-400</v>
      </c>
      <c r="I55" s="3">
        <v>55</v>
      </c>
      <c r="J55" s="3">
        <v>61.54</v>
      </c>
      <c r="L55" s="3">
        <v>400</v>
      </c>
    </row>
    <row r="56" spans="1:14" x14ac:dyDescent="0.45">
      <c r="A56" s="2" t="s">
        <v>49</v>
      </c>
      <c r="B56" s="2" t="s">
        <v>18</v>
      </c>
      <c r="D56" s="2" t="s">
        <v>19</v>
      </c>
      <c r="E56" s="3">
        <v>2000</v>
      </c>
      <c r="F56" s="3">
        <v>500</v>
      </c>
      <c r="G56" s="3">
        <f t="shared" si="3"/>
        <v>-1500</v>
      </c>
      <c r="I56" s="3">
        <v>912.12</v>
      </c>
      <c r="J56" s="3">
        <v>327.45999999999998</v>
      </c>
      <c r="L56" s="42">
        <v>1000</v>
      </c>
      <c r="N56" s="140" t="s">
        <v>452</v>
      </c>
    </row>
    <row r="57" spans="1:14" x14ac:dyDescent="0.45">
      <c r="A57" s="2" t="s">
        <v>49</v>
      </c>
      <c r="B57" s="2" t="s">
        <v>39</v>
      </c>
      <c r="D57" s="2" t="s">
        <v>40</v>
      </c>
      <c r="E57" s="3">
        <v>1500</v>
      </c>
      <c r="F57" s="3">
        <v>9000</v>
      </c>
      <c r="G57" s="3">
        <f t="shared" si="3"/>
        <v>7500</v>
      </c>
      <c r="I57" s="3">
        <v>1405.51</v>
      </c>
      <c r="J57" s="3">
        <v>1115</v>
      </c>
      <c r="L57" s="3">
        <v>1500</v>
      </c>
    </row>
    <row r="58" spans="1:14" x14ac:dyDescent="0.45">
      <c r="A58" s="2" t="s">
        <v>49</v>
      </c>
      <c r="B58" s="2" t="s">
        <v>44</v>
      </c>
      <c r="D58" s="2" t="s">
        <v>45</v>
      </c>
      <c r="E58" s="3">
        <v>1500</v>
      </c>
      <c r="F58" s="3">
        <v>500</v>
      </c>
      <c r="G58" s="3">
        <f t="shared" si="3"/>
        <v>-1000</v>
      </c>
      <c r="I58" s="3">
        <v>0</v>
      </c>
      <c r="J58" s="3">
        <v>0</v>
      </c>
      <c r="L58" s="42">
        <v>1000</v>
      </c>
      <c r="N58" s="140" t="s">
        <v>452</v>
      </c>
    </row>
    <row r="59" spans="1:14" x14ac:dyDescent="0.45">
      <c r="D59" s="16" t="s">
        <v>318</v>
      </c>
      <c r="E59" s="17">
        <f>SUM(E43:E58)</f>
        <v>400807</v>
      </c>
      <c r="F59" s="17">
        <f>SUM(F43:F58)</f>
        <v>351081.73</v>
      </c>
      <c r="G59" s="17">
        <f>SUM(G43:G58)</f>
        <v>-49725.270000000004</v>
      </c>
      <c r="H59" s="18">
        <f>(E59-F59)/F59</f>
        <v>0.14163445645548123</v>
      </c>
      <c r="I59" s="17">
        <f>SUM(I43:I58)</f>
        <v>242537.59</v>
      </c>
      <c r="J59" s="17">
        <f>SUM(J43:J58)</f>
        <v>239327.28999999998</v>
      </c>
      <c r="L59" s="17">
        <f>SUM(L43:L58)</f>
        <v>394307</v>
      </c>
    </row>
    <row r="61" spans="1:14" x14ac:dyDescent="0.45">
      <c r="A61" s="2" t="s">
        <v>58</v>
      </c>
      <c r="B61" s="2" t="s">
        <v>8</v>
      </c>
      <c r="D61" s="2" t="s">
        <v>9</v>
      </c>
      <c r="E61" s="3">
        <f>69.99*40*52</f>
        <v>145579.19999999998</v>
      </c>
      <c r="F61" s="3">
        <v>140538.46</v>
      </c>
      <c r="G61" s="3">
        <f t="shared" ref="G61:G69" si="4">F61-E61</f>
        <v>-5040.7399999999907</v>
      </c>
      <c r="H61" s="6" t="s">
        <v>359</v>
      </c>
      <c r="I61" s="3">
        <v>137610</v>
      </c>
      <c r="J61" s="3">
        <v>210060.14</v>
      </c>
      <c r="L61" s="3">
        <f>69.99*40*52</f>
        <v>145579.19999999998</v>
      </c>
    </row>
    <row r="62" spans="1:14" x14ac:dyDescent="0.45">
      <c r="A62" s="2" t="s">
        <v>58</v>
      </c>
      <c r="B62" s="2" t="s">
        <v>23</v>
      </c>
      <c r="D62" s="2" t="s">
        <v>24</v>
      </c>
      <c r="E62" s="3">
        <v>105000</v>
      </c>
      <c r="F62" s="3">
        <v>104400</v>
      </c>
      <c r="G62" s="3">
        <f t="shared" si="4"/>
        <v>-600</v>
      </c>
      <c r="H62" s="6" t="s">
        <v>359</v>
      </c>
      <c r="I62" s="3">
        <v>99946.240000000005</v>
      </c>
      <c r="J62" s="3">
        <v>132026.06</v>
      </c>
      <c r="L62" s="3">
        <v>105000</v>
      </c>
    </row>
    <row r="63" spans="1:14" x14ac:dyDescent="0.45">
      <c r="A63" s="2" t="s">
        <v>58</v>
      </c>
      <c r="B63" s="2" t="s">
        <v>25</v>
      </c>
      <c r="D63" s="2" t="s">
        <v>26</v>
      </c>
      <c r="E63" s="3">
        <f>324521.6-55000</f>
        <v>269521.59999999998</v>
      </c>
      <c r="F63" s="3">
        <v>209656.08</v>
      </c>
      <c r="G63" s="3">
        <f t="shared" si="4"/>
        <v>-59865.51999999999</v>
      </c>
      <c r="H63" s="6" t="s">
        <v>416</v>
      </c>
      <c r="I63" s="3">
        <v>189566.23</v>
      </c>
      <c r="J63" s="3">
        <v>134938.84</v>
      </c>
      <c r="L63" s="3">
        <f>324521.6-55000</f>
        <v>269521.59999999998</v>
      </c>
    </row>
    <row r="64" spans="1:14" x14ac:dyDescent="0.45">
      <c r="A64" s="2" t="s">
        <v>58</v>
      </c>
      <c r="B64" s="2" t="s">
        <v>14</v>
      </c>
      <c r="D64" s="2" t="s">
        <v>15</v>
      </c>
      <c r="E64" s="3">
        <v>2000</v>
      </c>
      <c r="F64" s="3">
        <v>6775</v>
      </c>
      <c r="G64" s="3">
        <f t="shared" si="4"/>
        <v>4775</v>
      </c>
      <c r="I64" s="3">
        <v>1720</v>
      </c>
      <c r="J64" s="3">
        <v>933.02</v>
      </c>
      <c r="L64" s="3">
        <v>2000</v>
      </c>
    </row>
    <row r="65" spans="1:14" x14ac:dyDescent="0.45">
      <c r="A65" s="2" t="s">
        <v>58</v>
      </c>
      <c r="B65" s="27">
        <v>60252</v>
      </c>
      <c r="D65" s="2" t="s">
        <v>426</v>
      </c>
      <c r="E65" s="3">
        <v>0</v>
      </c>
      <c r="F65" s="3">
        <v>0</v>
      </c>
      <c r="G65" s="3">
        <f t="shared" si="4"/>
        <v>0</v>
      </c>
      <c r="I65" s="3">
        <v>334.32</v>
      </c>
      <c r="J65" s="3">
        <v>2980.12</v>
      </c>
      <c r="L65" s="3">
        <v>0</v>
      </c>
    </row>
    <row r="66" spans="1:14" x14ac:dyDescent="0.45">
      <c r="A66" s="2" t="s">
        <v>58</v>
      </c>
      <c r="B66" s="27">
        <v>60253</v>
      </c>
      <c r="D66" s="2" t="s">
        <v>427</v>
      </c>
      <c r="E66" s="3">
        <v>0</v>
      </c>
      <c r="F66" s="3">
        <v>0</v>
      </c>
      <c r="G66" s="3">
        <f t="shared" si="4"/>
        <v>0</v>
      </c>
      <c r="I66" s="3">
        <v>227.08</v>
      </c>
      <c r="J66" s="3">
        <v>162.65</v>
      </c>
      <c r="L66" s="3">
        <v>0</v>
      </c>
    </row>
    <row r="67" spans="1:14" x14ac:dyDescent="0.45">
      <c r="A67" s="2" t="s">
        <v>58</v>
      </c>
      <c r="B67" s="2" t="s">
        <v>16</v>
      </c>
      <c r="D67" s="2" t="s">
        <v>17</v>
      </c>
      <c r="E67" s="3">
        <v>580</v>
      </c>
      <c r="F67" s="3">
        <v>1345</v>
      </c>
      <c r="G67" s="3">
        <f t="shared" si="4"/>
        <v>765</v>
      </c>
      <c r="I67" s="3">
        <v>60</v>
      </c>
      <c r="J67" s="3">
        <v>-120</v>
      </c>
      <c r="L67" s="3">
        <v>580</v>
      </c>
    </row>
    <row r="68" spans="1:14" x14ac:dyDescent="0.45">
      <c r="A68" s="2" t="s">
        <v>58</v>
      </c>
      <c r="B68" s="27">
        <v>60306</v>
      </c>
      <c r="D68" s="2" t="s">
        <v>313</v>
      </c>
      <c r="E68" s="3">
        <v>0</v>
      </c>
      <c r="F68" s="3">
        <v>0</v>
      </c>
      <c r="G68" s="3">
        <f t="shared" si="4"/>
        <v>0</v>
      </c>
      <c r="I68" s="3">
        <v>91474.31</v>
      </c>
      <c r="J68" s="3">
        <v>14340</v>
      </c>
      <c r="L68" s="3">
        <v>0</v>
      </c>
    </row>
    <row r="69" spans="1:14" x14ac:dyDescent="0.45">
      <c r="A69" s="2" t="s">
        <v>58</v>
      </c>
      <c r="B69" s="2" t="s">
        <v>18</v>
      </c>
      <c r="D69" s="2" t="s">
        <v>19</v>
      </c>
      <c r="E69" s="3">
        <v>1500</v>
      </c>
      <c r="F69" s="3">
        <v>2320</v>
      </c>
      <c r="G69" s="3">
        <f t="shared" si="4"/>
        <v>820</v>
      </c>
      <c r="I69" s="3">
        <v>7553.71</v>
      </c>
      <c r="J69" s="3">
        <v>3216.45</v>
      </c>
      <c r="L69" s="3">
        <v>1500</v>
      </c>
    </row>
    <row r="70" spans="1:14" x14ac:dyDescent="0.45">
      <c r="D70" s="16" t="s">
        <v>319</v>
      </c>
      <c r="E70" s="17">
        <f>SUM(E61:E69)</f>
        <v>524180.79999999993</v>
      </c>
      <c r="F70" s="17">
        <f>SUM(F61:F69)</f>
        <v>465034.54</v>
      </c>
      <c r="G70" s="17">
        <f>SUM(G61:G69)</f>
        <v>-59146.25999999998</v>
      </c>
      <c r="H70" s="18">
        <f>(E70-F70)/F70</f>
        <v>0.12718681068292251</v>
      </c>
      <c r="I70" s="17">
        <f>SUM(I61:I69)</f>
        <v>528491.89</v>
      </c>
      <c r="J70" s="17">
        <f>SUM(J61:J69)</f>
        <v>498537.28000000009</v>
      </c>
      <c r="L70" s="17">
        <f>SUM(L61:L69)</f>
        <v>524180.79999999993</v>
      </c>
    </row>
    <row r="72" spans="1:14" x14ac:dyDescent="0.45">
      <c r="A72" s="2" t="s">
        <v>61</v>
      </c>
      <c r="B72" s="2" t="s">
        <v>8</v>
      </c>
      <c r="D72" s="2" t="s">
        <v>9</v>
      </c>
      <c r="E72" s="3">
        <f>57.46*40*52</f>
        <v>119516.8</v>
      </c>
      <c r="F72" s="3">
        <v>115362</v>
      </c>
      <c r="G72" s="3">
        <f t="shared" ref="G72:G80" si="5">F72-E72</f>
        <v>-4154.8000000000029</v>
      </c>
      <c r="H72" s="6" t="s">
        <v>359</v>
      </c>
      <c r="I72" s="3">
        <v>113150.03</v>
      </c>
      <c r="J72" s="3">
        <v>109500.8</v>
      </c>
      <c r="L72" s="3">
        <f>57.46*40*52</f>
        <v>119516.8</v>
      </c>
    </row>
    <row r="73" spans="1:14" ht="28.5" x14ac:dyDescent="0.45">
      <c r="A73" s="2" t="s">
        <v>61</v>
      </c>
      <c r="B73" s="2" t="s">
        <v>14</v>
      </c>
      <c r="D73" s="2" t="s">
        <v>15</v>
      </c>
      <c r="E73" s="3">
        <v>9000</v>
      </c>
      <c r="F73" s="3">
        <v>2550</v>
      </c>
      <c r="G73" s="3">
        <f t="shared" si="5"/>
        <v>-6450</v>
      </c>
      <c r="I73" s="3">
        <v>60.11</v>
      </c>
      <c r="J73" s="3">
        <v>2667.1</v>
      </c>
      <c r="L73" s="42">
        <v>4500</v>
      </c>
      <c r="N73" s="140" t="s">
        <v>453</v>
      </c>
    </row>
    <row r="74" spans="1:14" x14ac:dyDescent="0.45">
      <c r="A74" s="2" t="s">
        <v>61</v>
      </c>
      <c r="B74" s="2" t="s">
        <v>31</v>
      </c>
      <c r="D74" s="2" t="s">
        <v>32</v>
      </c>
      <c r="E74" s="3">
        <v>75</v>
      </c>
      <c r="F74" s="3">
        <v>350</v>
      </c>
      <c r="G74" s="3">
        <f t="shared" si="5"/>
        <v>275</v>
      </c>
      <c r="I74" s="3">
        <v>0</v>
      </c>
      <c r="J74" s="3">
        <v>0</v>
      </c>
      <c r="L74" s="3">
        <v>75</v>
      </c>
    </row>
    <row r="75" spans="1:14" x14ac:dyDescent="0.45">
      <c r="A75" s="2" t="s">
        <v>61</v>
      </c>
      <c r="B75" s="27">
        <v>60253</v>
      </c>
      <c r="D75" s="2" t="s">
        <v>427</v>
      </c>
      <c r="E75" s="3">
        <v>0</v>
      </c>
      <c r="F75" s="3">
        <v>0</v>
      </c>
      <c r="G75" s="3">
        <f t="shared" si="5"/>
        <v>0</v>
      </c>
      <c r="I75" s="3">
        <v>243.71</v>
      </c>
      <c r="J75" s="3">
        <v>0</v>
      </c>
      <c r="L75" s="3">
        <v>0</v>
      </c>
    </row>
    <row r="76" spans="1:14" x14ac:dyDescent="0.45">
      <c r="A76" s="2" t="s">
        <v>61</v>
      </c>
      <c r="B76" s="2" t="s">
        <v>16</v>
      </c>
      <c r="D76" s="2" t="s">
        <v>17</v>
      </c>
      <c r="E76" s="3">
        <v>0</v>
      </c>
      <c r="F76" s="3">
        <v>150</v>
      </c>
      <c r="G76" s="3">
        <f t="shared" si="5"/>
        <v>150</v>
      </c>
      <c r="I76" s="3">
        <v>125</v>
      </c>
      <c r="J76" s="3">
        <v>0</v>
      </c>
      <c r="L76" s="3">
        <v>0</v>
      </c>
    </row>
    <row r="77" spans="1:14" x14ac:dyDescent="0.45">
      <c r="A77" s="2" t="s">
        <v>61</v>
      </c>
      <c r="B77" s="2" t="s">
        <v>62</v>
      </c>
      <c r="D77" s="2" t="s">
        <v>63</v>
      </c>
      <c r="E77" s="3">
        <v>15000</v>
      </c>
      <c r="F77" s="3">
        <v>15000</v>
      </c>
      <c r="G77" s="3">
        <f t="shared" si="5"/>
        <v>0</v>
      </c>
      <c r="I77" s="3">
        <v>10125.76</v>
      </c>
      <c r="J77" s="3">
        <v>20320.75</v>
      </c>
      <c r="L77" s="3">
        <v>15000</v>
      </c>
    </row>
    <row r="78" spans="1:14" ht="28.5" x14ac:dyDescent="0.45">
      <c r="A78" s="2" t="s">
        <v>61</v>
      </c>
      <c r="B78" s="2" t="s">
        <v>64</v>
      </c>
      <c r="D78" s="2" t="s">
        <v>65</v>
      </c>
      <c r="E78" s="3">
        <v>13000</v>
      </c>
      <c r="F78" s="3">
        <v>5000</v>
      </c>
      <c r="G78" s="3">
        <f t="shared" si="5"/>
        <v>-8000</v>
      </c>
      <c r="I78" s="3">
        <v>9028.1200000000008</v>
      </c>
      <c r="J78" s="3">
        <v>4421.3100000000004</v>
      </c>
      <c r="L78" s="42">
        <v>9000</v>
      </c>
      <c r="N78" s="140" t="s">
        <v>454</v>
      </c>
    </row>
    <row r="79" spans="1:14" x14ac:dyDescent="0.45">
      <c r="A79" s="2" t="s">
        <v>61</v>
      </c>
      <c r="B79" s="2" t="s">
        <v>18</v>
      </c>
      <c r="D79" s="2" t="s">
        <v>19</v>
      </c>
      <c r="E79" s="3">
        <v>1600</v>
      </c>
      <c r="F79" s="3">
        <v>150</v>
      </c>
      <c r="G79" s="3">
        <f t="shared" si="5"/>
        <v>-1450</v>
      </c>
      <c r="I79" s="3">
        <v>268.41000000000003</v>
      </c>
      <c r="J79" s="3">
        <v>126.6</v>
      </c>
      <c r="L79" s="42">
        <v>200</v>
      </c>
      <c r="N79" s="140" t="s">
        <v>444</v>
      </c>
    </row>
    <row r="80" spans="1:14" x14ac:dyDescent="0.45">
      <c r="A80" s="2" t="s">
        <v>61</v>
      </c>
      <c r="B80" s="27">
        <v>60501</v>
      </c>
      <c r="D80" s="2" t="s">
        <v>428</v>
      </c>
      <c r="E80" s="3">
        <v>0</v>
      </c>
      <c r="F80" s="3">
        <v>0</v>
      </c>
      <c r="G80" s="3">
        <f t="shared" si="5"/>
        <v>0</v>
      </c>
      <c r="I80" s="3">
        <v>20046.57</v>
      </c>
      <c r="J80" s="3">
        <v>232285.31</v>
      </c>
      <c r="L80" s="3">
        <v>0</v>
      </c>
    </row>
    <row r="81" spans="1:14" x14ac:dyDescent="0.45">
      <c r="D81" s="16" t="s">
        <v>320</v>
      </c>
      <c r="E81" s="17">
        <f>SUM(E72:E80)</f>
        <v>158191.79999999999</v>
      </c>
      <c r="F81" s="17">
        <f>SUM(F72:F80)</f>
        <v>138562</v>
      </c>
      <c r="G81" s="17">
        <f>SUM(G72:G80)</f>
        <v>-19629.800000000003</v>
      </c>
      <c r="H81" s="18">
        <f>(E81-F81)/F81</f>
        <v>0.14166798978074788</v>
      </c>
      <c r="I81" s="17">
        <f>SUM(I72:I80)</f>
        <v>153047.71000000002</v>
      </c>
      <c r="J81" s="17">
        <f>SUM(J72:J80)</f>
        <v>369321.87</v>
      </c>
      <c r="L81" s="17">
        <f>SUM(L72:L80)</f>
        <v>148291.79999999999</v>
      </c>
    </row>
    <row r="83" spans="1:14" x14ac:dyDescent="0.45">
      <c r="A83" s="2" t="s">
        <v>66</v>
      </c>
      <c r="B83" s="2" t="s">
        <v>8</v>
      </c>
      <c r="D83" s="2" t="s">
        <v>9</v>
      </c>
      <c r="E83" s="3">
        <v>119600</v>
      </c>
      <c r="F83" s="3">
        <v>115445.52</v>
      </c>
      <c r="G83" s="3">
        <f t="shared" ref="G83:G95" si="6">F83-E83</f>
        <v>-4154.4799999999959</v>
      </c>
      <c r="H83" s="6" t="s">
        <v>359</v>
      </c>
      <c r="I83" s="3">
        <v>110712.85</v>
      </c>
      <c r="J83" s="3">
        <v>99962.34</v>
      </c>
      <c r="L83" s="3">
        <v>119600</v>
      </c>
    </row>
    <row r="84" spans="1:14" x14ac:dyDescent="0.45">
      <c r="A84" s="2" t="s">
        <v>66</v>
      </c>
      <c r="B84" s="27">
        <v>60102</v>
      </c>
      <c r="D84" s="2" t="s">
        <v>24</v>
      </c>
      <c r="E84" s="3">
        <v>100000</v>
      </c>
      <c r="F84" s="3">
        <v>0</v>
      </c>
      <c r="G84" s="3">
        <f t="shared" si="6"/>
        <v>-100000</v>
      </c>
      <c r="H84" s="6" t="s">
        <v>359</v>
      </c>
      <c r="I84" s="3">
        <v>69716.7</v>
      </c>
      <c r="J84" s="3">
        <v>0</v>
      </c>
      <c r="L84" s="3">
        <v>100000</v>
      </c>
    </row>
    <row r="85" spans="1:14" x14ac:dyDescent="0.45">
      <c r="A85" s="2" t="s">
        <v>66</v>
      </c>
      <c r="B85" s="2" t="s">
        <v>25</v>
      </c>
      <c r="D85" s="2" t="s">
        <v>26</v>
      </c>
      <c r="E85" s="3">
        <v>142814.46</v>
      </c>
      <c r="F85" s="3">
        <v>218655.35999999999</v>
      </c>
      <c r="G85" s="3">
        <f t="shared" si="6"/>
        <v>75840.899999999994</v>
      </c>
      <c r="H85" s="6" t="s">
        <v>359</v>
      </c>
      <c r="I85" s="3">
        <v>137741.07</v>
      </c>
      <c r="J85" s="3">
        <v>199615.88</v>
      </c>
      <c r="L85" s="3">
        <v>142814.46</v>
      </c>
    </row>
    <row r="86" spans="1:14" x14ac:dyDescent="0.45">
      <c r="A86" s="2" t="s">
        <v>66</v>
      </c>
      <c r="B86" s="2" t="s">
        <v>10</v>
      </c>
      <c r="D86" s="2" t="s">
        <v>11</v>
      </c>
      <c r="E86" s="3">
        <v>39600</v>
      </c>
      <c r="F86" s="3">
        <v>38223.449999999997</v>
      </c>
      <c r="G86" s="3">
        <f t="shared" si="6"/>
        <v>-1376.5500000000029</v>
      </c>
      <c r="H86" s="6" t="s">
        <v>359</v>
      </c>
      <c r="I86" s="3">
        <v>38511.25</v>
      </c>
      <c r="J86" s="3">
        <v>22317.53</v>
      </c>
      <c r="L86" s="3">
        <v>39600</v>
      </c>
    </row>
    <row r="87" spans="1:14" ht="28.5" x14ac:dyDescent="0.45">
      <c r="A87" s="2" t="s">
        <v>66</v>
      </c>
      <c r="B87" s="2" t="s">
        <v>67</v>
      </c>
      <c r="D87" s="2" t="s">
        <v>68</v>
      </c>
      <c r="E87" s="3">
        <v>163675</v>
      </c>
      <c r="F87" s="3">
        <v>143600</v>
      </c>
      <c r="G87" s="3">
        <f t="shared" si="6"/>
        <v>-20075</v>
      </c>
      <c r="I87" s="3">
        <v>25982.91</v>
      </c>
      <c r="J87" s="3">
        <v>4570.1000000000004</v>
      </c>
      <c r="L87" s="42">
        <v>121700</v>
      </c>
      <c r="N87" s="140" t="s">
        <v>455</v>
      </c>
    </row>
    <row r="88" spans="1:14" x14ac:dyDescent="0.45">
      <c r="A88" s="2" t="s">
        <v>66</v>
      </c>
      <c r="B88" s="2" t="s">
        <v>14</v>
      </c>
      <c r="D88" s="2" t="s">
        <v>15</v>
      </c>
      <c r="E88" s="3">
        <v>8340</v>
      </c>
      <c r="F88" s="3">
        <v>10890</v>
      </c>
      <c r="G88" s="3">
        <f t="shared" si="6"/>
        <v>2550</v>
      </c>
      <c r="I88" s="3">
        <v>143703.46</v>
      </c>
      <c r="J88" s="3">
        <v>12029.32</v>
      </c>
      <c r="L88" s="3">
        <v>8340</v>
      </c>
    </row>
    <row r="89" spans="1:14" x14ac:dyDescent="0.45">
      <c r="A89" s="2" t="s">
        <v>66</v>
      </c>
      <c r="B89" s="27">
        <v>60252</v>
      </c>
      <c r="D89" s="2" t="s">
        <v>426</v>
      </c>
      <c r="E89" s="3">
        <v>0</v>
      </c>
      <c r="F89" s="3">
        <v>0</v>
      </c>
      <c r="G89" s="3">
        <f t="shared" si="6"/>
        <v>0</v>
      </c>
      <c r="I89" s="3">
        <v>212.22</v>
      </c>
      <c r="J89" s="3">
        <v>50.13</v>
      </c>
      <c r="L89" s="3">
        <v>0</v>
      </c>
    </row>
    <row r="90" spans="1:14" x14ac:dyDescent="0.45">
      <c r="A90" s="2" t="s">
        <v>66</v>
      </c>
      <c r="B90" s="27">
        <v>60253</v>
      </c>
      <c r="D90" s="2" t="s">
        <v>427</v>
      </c>
      <c r="E90" s="3">
        <v>0</v>
      </c>
      <c r="F90" s="3">
        <v>0</v>
      </c>
      <c r="G90" s="3">
        <f t="shared" si="6"/>
        <v>0</v>
      </c>
      <c r="I90" s="3">
        <v>279.56</v>
      </c>
      <c r="J90" s="3">
        <v>0</v>
      </c>
      <c r="L90" s="3">
        <v>0</v>
      </c>
    </row>
    <row r="91" spans="1:14" x14ac:dyDescent="0.45">
      <c r="A91" s="2" t="s">
        <v>66</v>
      </c>
      <c r="B91" s="2" t="s">
        <v>69</v>
      </c>
      <c r="D91" s="2" t="s">
        <v>70</v>
      </c>
      <c r="E91" s="3">
        <v>9550</v>
      </c>
      <c r="F91" s="3">
        <v>15550</v>
      </c>
      <c r="G91" s="3">
        <f t="shared" si="6"/>
        <v>6000</v>
      </c>
      <c r="I91" s="3">
        <v>7984.95</v>
      </c>
      <c r="J91" s="3">
        <v>14001.23</v>
      </c>
      <c r="L91" s="42">
        <v>0</v>
      </c>
      <c r="N91" s="140" t="s">
        <v>456</v>
      </c>
    </row>
    <row r="92" spans="1:14" x14ac:dyDescent="0.45">
      <c r="A92" s="2" t="s">
        <v>66</v>
      </c>
      <c r="B92" s="2" t="s">
        <v>71</v>
      </c>
      <c r="D92" s="2" t="s">
        <v>72</v>
      </c>
      <c r="E92" s="3">
        <v>8460</v>
      </c>
      <c r="F92" s="3">
        <v>18644</v>
      </c>
      <c r="G92" s="3">
        <f t="shared" si="6"/>
        <v>10184</v>
      </c>
      <c r="I92" s="3">
        <v>8933.36</v>
      </c>
      <c r="J92" s="3">
        <v>11966.57</v>
      </c>
      <c r="L92" s="3">
        <v>8460</v>
      </c>
    </row>
    <row r="93" spans="1:14" x14ac:dyDescent="0.45">
      <c r="A93" s="2" t="s">
        <v>66</v>
      </c>
      <c r="B93" s="2" t="s">
        <v>16</v>
      </c>
      <c r="D93" s="2" t="s">
        <v>17</v>
      </c>
      <c r="E93" s="3">
        <v>600</v>
      </c>
      <c r="F93" s="3">
        <v>299</v>
      </c>
      <c r="G93" s="3">
        <f t="shared" si="6"/>
        <v>-301</v>
      </c>
      <c r="I93" s="3">
        <v>451.92</v>
      </c>
      <c r="J93" s="3">
        <v>409</v>
      </c>
      <c r="L93" s="3">
        <v>600</v>
      </c>
    </row>
    <row r="94" spans="1:14" ht="28.5" x14ac:dyDescent="0.45">
      <c r="A94" s="2" t="s">
        <v>66</v>
      </c>
      <c r="B94" s="2" t="s">
        <v>73</v>
      </c>
      <c r="D94" s="2" t="s">
        <v>74</v>
      </c>
      <c r="E94" s="3">
        <v>30000</v>
      </c>
      <c r="F94" s="3">
        <v>14550</v>
      </c>
      <c r="G94" s="3">
        <f t="shared" si="6"/>
        <v>-15450</v>
      </c>
      <c r="I94" s="3">
        <v>62008.39</v>
      </c>
      <c r="J94" s="3">
        <v>25020.720000000001</v>
      </c>
      <c r="L94" s="42">
        <v>20000</v>
      </c>
      <c r="N94" s="140" t="s">
        <v>457</v>
      </c>
    </row>
    <row r="95" spans="1:14" x14ac:dyDescent="0.45">
      <c r="A95" s="2" t="s">
        <v>66</v>
      </c>
      <c r="B95" s="2" t="s">
        <v>18</v>
      </c>
      <c r="D95" s="2" t="s">
        <v>19</v>
      </c>
      <c r="E95" s="3">
        <v>2500</v>
      </c>
      <c r="F95" s="3">
        <v>2200</v>
      </c>
      <c r="G95" s="3">
        <f t="shared" si="6"/>
        <v>-300</v>
      </c>
      <c r="I95" s="3">
        <v>1858.1</v>
      </c>
      <c r="J95" s="3">
        <v>1893.52</v>
      </c>
      <c r="L95" s="42">
        <v>2000</v>
      </c>
      <c r="N95" s="140" t="s">
        <v>458</v>
      </c>
    </row>
    <row r="96" spans="1:14" x14ac:dyDescent="0.45">
      <c r="D96" s="16" t="s">
        <v>321</v>
      </c>
      <c r="E96" s="17">
        <f>SUM(E83:E95)</f>
        <v>625139.46</v>
      </c>
      <c r="F96" s="17">
        <f>SUM(F83:F95)</f>
        <v>578057.33000000007</v>
      </c>
      <c r="G96" s="17">
        <f>SUM(G83:G95)</f>
        <v>-47082.130000000005</v>
      </c>
      <c r="H96" s="18">
        <f>(E96-F96)/F96</f>
        <v>8.1448893659042232E-2</v>
      </c>
      <c r="I96" s="17">
        <f>SUM(I83:I95)</f>
        <v>608096.74</v>
      </c>
      <c r="J96" s="17">
        <f>SUM(J83:J95)</f>
        <v>391836.33999999997</v>
      </c>
      <c r="L96" s="17">
        <f>SUM(L83:L95)</f>
        <v>563114.46</v>
      </c>
    </row>
    <row r="98" spans="1:14" x14ac:dyDescent="0.45">
      <c r="A98" s="2" t="s">
        <v>75</v>
      </c>
      <c r="B98" s="2" t="s">
        <v>8</v>
      </c>
      <c r="D98" s="2" t="s">
        <v>9</v>
      </c>
      <c r="E98" s="3">
        <v>128649.02</v>
      </c>
      <c r="F98" s="3">
        <v>129143.84</v>
      </c>
      <c r="G98" s="3">
        <f t="shared" ref="G98:G111" si="7">F98-E98</f>
        <v>494.81999999999243</v>
      </c>
      <c r="H98" s="6" t="s">
        <v>359</v>
      </c>
      <c r="I98" s="3">
        <v>128598.28</v>
      </c>
      <c r="J98" s="3">
        <v>81279.53</v>
      </c>
      <c r="L98" s="3">
        <v>128649.02</v>
      </c>
    </row>
    <row r="99" spans="1:14" x14ac:dyDescent="0.45">
      <c r="A99" s="2" t="s">
        <v>75</v>
      </c>
      <c r="B99" s="2" t="s">
        <v>23</v>
      </c>
      <c r="D99" s="2" t="s">
        <v>24</v>
      </c>
      <c r="E99" s="3">
        <v>109198.66</v>
      </c>
      <c r="F99" s="3">
        <v>105402.24000000001</v>
      </c>
      <c r="G99" s="3">
        <f t="shared" si="7"/>
        <v>-3796.4199999999983</v>
      </c>
      <c r="H99" s="6" t="s">
        <v>359</v>
      </c>
      <c r="I99" s="3">
        <v>102247.96</v>
      </c>
      <c r="J99" s="3">
        <v>129712.85</v>
      </c>
      <c r="L99" s="3">
        <v>109198.66</v>
      </c>
    </row>
    <row r="100" spans="1:14" x14ac:dyDescent="0.45">
      <c r="A100" s="2" t="s">
        <v>75</v>
      </c>
      <c r="B100" s="2" t="s">
        <v>25</v>
      </c>
      <c r="D100" s="2" t="s">
        <v>26</v>
      </c>
      <c r="E100" s="3">
        <v>214892.3</v>
      </c>
      <c r="F100" s="3">
        <v>207421.92</v>
      </c>
      <c r="G100" s="3">
        <f t="shared" si="7"/>
        <v>-7470.3799999999756</v>
      </c>
      <c r="H100" s="6" t="s">
        <v>359</v>
      </c>
      <c r="I100" s="3">
        <v>202323.96</v>
      </c>
      <c r="J100" s="3">
        <v>130275.82</v>
      </c>
      <c r="L100" s="3">
        <v>214892.3</v>
      </c>
    </row>
    <row r="101" spans="1:14" x14ac:dyDescent="0.45">
      <c r="A101" s="2" t="s">
        <v>75</v>
      </c>
      <c r="B101" s="27">
        <v>60106</v>
      </c>
      <c r="D101" s="2" t="s">
        <v>429</v>
      </c>
      <c r="E101" s="3">
        <v>0</v>
      </c>
      <c r="F101" s="3">
        <v>0</v>
      </c>
      <c r="G101" s="3">
        <f t="shared" si="7"/>
        <v>0</v>
      </c>
      <c r="I101" s="3">
        <v>0</v>
      </c>
      <c r="J101" s="3">
        <v>12000</v>
      </c>
      <c r="L101" s="3">
        <v>0</v>
      </c>
    </row>
    <row r="102" spans="1:14" x14ac:dyDescent="0.45">
      <c r="A102" s="2" t="s">
        <v>75</v>
      </c>
      <c r="B102" s="2" t="s">
        <v>14</v>
      </c>
      <c r="D102" s="2" t="s">
        <v>15</v>
      </c>
      <c r="E102" s="3">
        <v>3000</v>
      </c>
      <c r="F102" s="3">
        <v>2000</v>
      </c>
      <c r="G102" s="3">
        <f t="shared" si="7"/>
        <v>-1000</v>
      </c>
      <c r="I102" s="3">
        <v>295</v>
      </c>
      <c r="J102" s="3">
        <v>130</v>
      </c>
      <c r="L102" s="42">
        <v>600</v>
      </c>
      <c r="N102" s="140" t="s">
        <v>498</v>
      </c>
    </row>
    <row r="103" spans="1:14" x14ac:dyDescent="0.45">
      <c r="A103" s="2" t="s">
        <v>75</v>
      </c>
      <c r="B103" s="2" t="s">
        <v>31</v>
      </c>
      <c r="D103" s="2" t="s">
        <v>32</v>
      </c>
      <c r="E103" s="3">
        <v>1000</v>
      </c>
      <c r="F103" s="3">
        <v>1000</v>
      </c>
      <c r="G103" s="3">
        <f t="shared" si="7"/>
        <v>0</v>
      </c>
      <c r="I103" s="3">
        <v>455.61</v>
      </c>
      <c r="J103" s="3">
        <v>472.36</v>
      </c>
      <c r="L103" s="42">
        <v>500</v>
      </c>
      <c r="N103" s="140" t="s">
        <v>499</v>
      </c>
    </row>
    <row r="104" spans="1:14" x14ac:dyDescent="0.45">
      <c r="A104" s="2" t="s">
        <v>75</v>
      </c>
      <c r="B104" s="2" t="s">
        <v>33</v>
      </c>
      <c r="D104" s="2" t="s">
        <v>34</v>
      </c>
      <c r="E104" s="3">
        <v>900</v>
      </c>
      <c r="F104" s="3">
        <v>900</v>
      </c>
      <c r="G104" s="3">
        <f t="shared" si="7"/>
        <v>0</v>
      </c>
      <c r="I104" s="3">
        <v>76.959999999999994</v>
      </c>
      <c r="J104" s="3">
        <v>1836.44</v>
      </c>
      <c r="L104" s="42">
        <v>500</v>
      </c>
      <c r="N104" s="140" t="s">
        <v>499</v>
      </c>
    </row>
    <row r="105" spans="1:14" x14ac:dyDescent="0.45">
      <c r="A105" s="2" t="s">
        <v>75</v>
      </c>
      <c r="B105" s="2" t="s">
        <v>16</v>
      </c>
      <c r="D105" s="2" t="s">
        <v>17</v>
      </c>
      <c r="E105" s="3">
        <v>1500</v>
      </c>
      <c r="F105" s="3">
        <v>1645</v>
      </c>
      <c r="G105" s="3">
        <f t="shared" si="7"/>
        <v>145</v>
      </c>
      <c r="H105" s="2" t="s">
        <v>419</v>
      </c>
      <c r="I105" s="3">
        <v>390</v>
      </c>
      <c r="J105" s="3">
        <v>300</v>
      </c>
      <c r="L105" s="3">
        <v>1500</v>
      </c>
    </row>
    <row r="106" spans="1:14" x14ac:dyDescent="0.45">
      <c r="A106" s="2" t="s">
        <v>75</v>
      </c>
      <c r="B106" s="2" t="s">
        <v>35</v>
      </c>
      <c r="D106" s="2" t="s">
        <v>36</v>
      </c>
      <c r="E106" s="3">
        <v>40000</v>
      </c>
      <c r="F106" s="3">
        <v>43075</v>
      </c>
      <c r="G106" s="3">
        <f t="shared" si="7"/>
        <v>3075</v>
      </c>
      <c r="I106" s="3">
        <v>14502.66</v>
      </c>
      <c r="J106" s="3">
        <v>1050</v>
      </c>
      <c r="L106" s="3">
        <v>40000</v>
      </c>
    </row>
    <row r="107" spans="1:14" x14ac:dyDescent="0.45">
      <c r="A107" s="2" t="s">
        <v>75</v>
      </c>
      <c r="B107" s="27">
        <v>60402</v>
      </c>
      <c r="D107" s="2" t="s">
        <v>430</v>
      </c>
      <c r="E107" s="3">
        <v>0</v>
      </c>
      <c r="F107" s="3">
        <v>0</v>
      </c>
      <c r="G107" s="3">
        <f t="shared" si="7"/>
        <v>0</v>
      </c>
      <c r="I107" s="3">
        <v>-540</v>
      </c>
      <c r="J107" s="3">
        <v>0</v>
      </c>
      <c r="L107" s="3">
        <v>0</v>
      </c>
    </row>
    <row r="108" spans="1:14" ht="28.5" x14ac:dyDescent="0.45">
      <c r="A108" s="2" t="s">
        <v>75</v>
      </c>
      <c r="B108" s="2" t="s">
        <v>18</v>
      </c>
      <c r="D108" s="2" t="s">
        <v>19</v>
      </c>
      <c r="E108" s="3">
        <v>5000</v>
      </c>
      <c r="F108" s="3">
        <v>1000</v>
      </c>
      <c r="G108" s="3">
        <f t="shared" si="7"/>
        <v>-4000</v>
      </c>
      <c r="I108" s="3">
        <v>951.19</v>
      </c>
      <c r="J108" s="3">
        <v>932.12</v>
      </c>
      <c r="L108" s="42">
        <v>1000</v>
      </c>
      <c r="N108" s="140" t="s">
        <v>500</v>
      </c>
    </row>
    <row r="109" spans="1:14" x14ac:dyDescent="0.45">
      <c r="A109" s="2" t="s">
        <v>75</v>
      </c>
      <c r="B109" s="2" t="s">
        <v>39</v>
      </c>
      <c r="D109" s="2" t="s">
        <v>40</v>
      </c>
      <c r="E109" s="3">
        <v>150</v>
      </c>
      <c r="F109" s="3">
        <v>150</v>
      </c>
      <c r="G109" s="3">
        <f t="shared" si="7"/>
        <v>0</v>
      </c>
      <c r="I109" s="3">
        <v>323.33</v>
      </c>
      <c r="J109" s="3">
        <v>0</v>
      </c>
      <c r="L109" s="3">
        <v>150</v>
      </c>
    </row>
    <row r="110" spans="1:14" x14ac:dyDescent="0.45">
      <c r="A110" s="2" t="s">
        <v>75</v>
      </c>
      <c r="B110" s="27">
        <v>60760</v>
      </c>
      <c r="D110" s="43" t="s">
        <v>459</v>
      </c>
      <c r="E110" s="3">
        <v>4200</v>
      </c>
      <c r="F110" s="3">
        <v>0</v>
      </c>
      <c r="G110" s="3">
        <f t="shared" si="7"/>
        <v>-4200</v>
      </c>
      <c r="L110" s="3">
        <v>4200</v>
      </c>
    </row>
    <row r="111" spans="1:14" x14ac:dyDescent="0.45">
      <c r="A111" s="2" t="s">
        <v>75</v>
      </c>
      <c r="B111" s="27">
        <v>60797</v>
      </c>
      <c r="D111" s="2" t="s">
        <v>21</v>
      </c>
      <c r="E111" s="3">
        <v>500</v>
      </c>
      <c r="F111" s="3">
        <v>13250</v>
      </c>
      <c r="G111" s="3">
        <f t="shared" si="7"/>
        <v>12750</v>
      </c>
      <c r="I111" s="3">
        <v>0</v>
      </c>
      <c r="J111" s="3">
        <v>0</v>
      </c>
      <c r="L111" s="3">
        <v>500</v>
      </c>
    </row>
    <row r="112" spans="1:14" x14ac:dyDescent="0.45">
      <c r="D112" s="16" t="s">
        <v>322</v>
      </c>
      <c r="E112" s="17">
        <f>SUM(E98:E111)</f>
        <v>508989.98</v>
      </c>
      <c r="F112" s="17">
        <f>SUM(F98:F111)</f>
        <v>504988</v>
      </c>
      <c r="G112" s="17">
        <f>SUM(G98:G111)</f>
        <v>-4001.9799999999814</v>
      </c>
      <c r="H112" s="18">
        <f>(E112-F112)/-F112</f>
        <v>-7.9249011857707146E-3</v>
      </c>
      <c r="I112" s="17">
        <f>SUM(I98:I111)</f>
        <v>449624.94999999995</v>
      </c>
      <c r="J112" s="17">
        <f>SUM(J98:J111)</f>
        <v>357989.12</v>
      </c>
      <c r="L112" s="17">
        <f>SUM(L98:L111)</f>
        <v>501689.98</v>
      </c>
    </row>
    <row r="113" spans="1:14" x14ac:dyDescent="0.45">
      <c r="L113" s="21"/>
    </row>
    <row r="114" spans="1:14" x14ac:dyDescent="0.45">
      <c r="A114" s="2" t="s">
        <v>76</v>
      </c>
      <c r="B114" s="2" t="s">
        <v>8</v>
      </c>
      <c r="D114" s="2" t="s">
        <v>9</v>
      </c>
      <c r="E114" s="3">
        <v>108090.77</v>
      </c>
      <c r="F114" s="3">
        <v>104333.18</v>
      </c>
      <c r="G114" s="3">
        <f t="shared" ref="G114:G128" si="8">F114-E114</f>
        <v>-3757.5900000000111</v>
      </c>
      <c r="H114" s="6" t="s">
        <v>384</v>
      </c>
      <c r="I114" s="3">
        <v>103256.65</v>
      </c>
      <c r="J114" s="3">
        <v>92007.21</v>
      </c>
      <c r="L114" s="3">
        <v>108090.77</v>
      </c>
    </row>
    <row r="115" spans="1:14" x14ac:dyDescent="0.45">
      <c r="A115" s="2" t="s">
        <v>76</v>
      </c>
      <c r="B115" s="2" t="s">
        <v>23</v>
      </c>
      <c r="D115" s="2" t="s">
        <v>24</v>
      </c>
      <c r="E115" s="3">
        <v>78005.2</v>
      </c>
      <c r="F115" s="3">
        <v>75293.279999999999</v>
      </c>
      <c r="G115" s="3">
        <f t="shared" si="8"/>
        <v>-2711.9199999999983</v>
      </c>
      <c r="H115" s="6" t="s">
        <v>359</v>
      </c>
      <c r="I115" s="3">
        <v>77750.720000000001</v>
      </c>
      <c r="J115" s="3">
        <v>100781.42</v>
      </c>
      <c r="L115" s="3">
        <v>78005.2</v>
      </c>
    </row>
    <row r="116" spans="1:14" x14ac:dyDescent="0.45">
      <c r="A116" s="2" t="s">
        <v>76</v>
      </c>
      <c r="B116" s="2" t="s">
        <v>25</v>
      </c>
      <c r="D116" s="2" t="s">
        <v>26</v>
      </c>
      <c r="E116" s="3">
        <v>335761.8</v>
      </c>
      <c r="F116" s="3">
        <v>332162.21000000002</v>
      </c>
      <c r="G116" s="3">
        <f t="shared" si="8"/>
        <v>-3599.5899999999674</v>
      </c>
      <c r="H116" s="6" t="s">
        <v>386</v>
      </c>
      <c r="I116" s="3">
        <v>290527.3</v>
      </c>
      <c r="J116" s="3">
        <v>265107.87</v>
      </c>
      <c r="L116" s="3">
        <v>335761.8</v>
      </c>
    </row>
    <row r="117" spans="1:14" x14ac:dyDescent="0.45">
      <c r="A117" s="2" t="s">
        <v>76</v>
      </c>
      <c r="B117" s="2" t="s">
        <v>10</v>
      </c>
      <c r="D117" s="2" t="s">
        <v>11</v>
      </c>
      <c r="E117" s="3">
        <v>0</v>
      </c>
      <c r="F117" s="3">
        <v>0</v>
      </c>
      <c r="G117" s="3">
        <f t="shared" si="8"/>
        <v>0</v>
      </c>
      <c r="I117" s="3">
        <v>0</v>
      </c>
      <c r="J117" s="3">
        <v>0</v>
      </c>
      <c r="L117" s="3">
        <v>0</v>
      </c>
    </row>
    <row r="118" spans="1:14" ht="28.5" x14ac:dyDescent="0.45">
      <c r="A118" s="2" t="s">
        <v>76</v>
      </c>
      <c r="B118" s="2" t="s">
        <v>42</v>
      </c>
      <c r="D118" s="2" t="s">
        <v>43</v>
      </c>
      <c r="E118" s="3">
        <v>5000</v>
      </c>
      <c r="F118" s="3">
        <v>5500.27</v>
      </c>
      <c r="G118" s="3">
        <f t="shared" si="8"/>
        <v>500.27000000000044</v>
      </c>
      <c r="H118" s="3"/>
      <c r="I118" s="3">
        <v>1039.51</v>
      </c>
      <c r="J118" s="3">
        <v>173.21</v>
      </c>
      <c r="L118" s="42">
        <v>2500</v>
      </c>
      <c r="N118" s="142" t="s">
        <v>460</v>
      </c>
    </row>
    <row r="119" spans="1:14" x14ac:dyDescent="0.45">
      <c r="A119" s="2" t="s">
        <v>76</v>
      </c>
      <c r="B119" s="27">
        <v>60112</v>
      </c>
      <c r="D119" s="2" t="s">
        <v>431</v>
      </c>
      <c r="E119" s="3">
        <v>0</v>
      </c>
      <c r="F119" s="3">
        <v>0</v>
      </c>
      <c r="G119" s="3">
        <f t="shared" si="8"/>
        <v>0</v>
      </c>
      <c r="H119" s="3"/>
      <c r="I119" s="3">
        <v>0</v>
      </c>
      <c r="J119" s="3">
        <v>343.92</v>
      </c>
      <c r="L119" s="3">
        <v>0</v>
      </c>
    </row>
    <row r="120" spans="1:14" x14ac:dyDescent="0.45">
      <c r="A120" s="2" t="s">
        <v>76</v>
      </c>
      <c r="B120" s="2" t="s">
        <v>79</v>
      </c>
      <c r="D120" s="2" t="s">
        <v>80</v>
      </c>
      <c r="E120" s="3">
        <v>500</v>
      </c>
      <c r="F120" s="3">
        <v>500</v>
      </c>
      <c r="G120" s="3">
        <f t="shared" si="8"/>
        <v>0</v>
      </c>
      <c r="I120" s="3">
        <v>322.04000000000002</v>
      </c>
      <c r="J120" s="3">
        <v>31.65</v>
      </c>
      <c r="L120" s="3">
        <v>500</v>
      </c>
    </row>
    <row r="121" spans="1:14" x14ac:dyDescent="0.45">
      <c r="A121" s="2" t="s">
        <v>76</v>
      </c>
      <c r="B121" s="2" t="s">
        <v>14</v>
      </c>
      <c r="D121" s="2" t="s">
        <v>15</v>
      </c>
      <c r="E121" s="3">
        <v>1500</v>
      </c>
      <c r="F121" s="3">
        <v>2500</v>
      </c>
      <c r="G121" s="3">
        <f t="shared" si="8"/>
        <v>1000</v>
      </c>
      <c r="I121" s="3">
        <v>1465.8</v>
      </c>
      <c r="J121" s="3">
        <v>129.97999999999999</v>
      </c>
      <c r="L121" s="3">
        <v>1500</v>
      </c>
    </row>
    <row r="122" spans="1:14" x14ac:dyDescent="0.45">
      <c r="A122" s="2" t="s">
        <v>76</v>
      </c>
      <c r="B122" s="2" t="s">
        <v>16</v>
      </c>
      <c r="D122" s="2" t="s">
        <v>17</v>
      </c>
      <c r="E122" s="3">
        <v>515</v>
      </c>
      <c r="F122" s="3">
        <v>515</v>
      </c>
      <c r="G122" s="3">
        <f t="shared" si="8"/>
        <v>0</v>
      </c>
      <c r="H122" s="20"/>
      <c r="I122" s="3">
        <v>280</v>
      </c>
      <c r="J122" s="3">
        <v>190</v>
      </c>
      <c r="L122" s="3">
        <v>515</v>
      </c>
    </row>
    <row r="123" spans="1:14" x14ac:dyDescent="0.45">
      <c r="A123" s="2" t="s">
        <v>76</v>
      </c>
      <c r="B123" s="2" t="s">
        <v>35</v>
      </c>
      <c r="D123" s="2" t="s">
        <v>36</v>
      </c>
      <c r="E123" s="3">
        <v>500</v>
      </c>
      <c r="F123" s="3">
        <v>500</v>
      </c>
      <c r="G123" s="3">
        <f t="shared" si="8"/>
        <v>0</v>
      </c>
      <c r="H123" s="20"/>
      <c r="I123" s="3">
        <v>0</v>
      </c>
      <c r="J123" s="3">
        <v>0</v>
      </c>
      <c r="L123" s="3">
        <v>500</v>
      </c>
    </row>
    <row r="124" spans="1:14" x14ac:dyDescent="0.45">
      <c r="A124" s="25" t="s">
        <v>76</v>
      </c>
      <c r="B124" s="25" t="s">
        <v>54</v>
      </c>
      <c r="C124" s="25"/>
      <c r="D124" s="25" t="s">
        <v>55</v>
      </c>
      <c r="E124" s="26">
        <v>1358.5</v>
      </c>
      <c r="F124" s="3">
        <v>1400</v>
      </c>
      <c r="G124" s="3">
        <f t="shared" si="8"/>
        <v>41.5</v>
      </c>
      <c r="I124" s="3">
        <v>1365.13</v>
      </c>
      <c r="J124" s="3">
        <v>1670.15</v>
      </c>
      <c r="L124" s="26">
        <v>1358.5</v>
      </c>
    </row>
    <row r="125" spans="1:14" x14ac:dyDescent="0.45">
      <c r="A125" s="25" t="s">
        <v>76</v>
      </c>
      <c r="B125" s="25" t="s">
        <v>56</v>
      </c>
      <c r="C125" s="25"/>
      <c r="D125" s="25" t="s">
        <v>57</v>
      </c>
      <c r="E125" s="26">
        <v>5700</v>
      </c>
      <c r="F125" s="3">
        <v>3000</v>
      </c>
      <c r="G125" s="3">
        <f t="shared" si="8"/>
        <v>-2700</v>
      </c>
      <c r="I125" s="3">
        <v>8954.34</v>
      </c>
      <c r="J125" s="3">
        <v>8977.3799999999992</v>
      </c>
      <c r="L125" s="26">
        <v>5700</v>
      </c>
    </row>
    <row r="126" spans="1:14" x14ac:dyDescent="0.45">
      <c r="A126" s="2" t="s">
        <v>76</v>
      </c>
      <c r="B126" s="2" t="s">
        <v>18</v>
      </c>
      <c r="D126" s="2" t="s">
        <v>19</v>
      </c>
      <c r="E126" s="3">
        <v>1400</v>
      </c>
      <c r="F126" s="3">
        <v>1400</v>
      </c>
      <c r="G126" s="3">
        <f t="shared" si="8"/>
        <v>0</v>
      </c>
      <c r="I126" s="3">
        <v>822.38</v>
      </c>
      <c r="J126" s="3">
        <v>1426.35</v>
      </c>
      <c r="L126" s="3">
        <v>1400</v>
      </c>
    </row>
    <row r="127" spans="1:14" x14ac:dyDescent="0.45">
      <c r="A127" s="2" t="s">
        <v>76</v>
      </c>
      <c r="B127" s="2" t="s">
        <v>39</v>
      </c>
      <c r="D127" s="2" t="s">
        <v>40</v>
      </c>
      <c r="E127" s="3">
        <v>250</v>
      </c>
      <c r="F127" s="3">
        <v>382</v>
      </c>
      <c r="G127" s="3">
        <f t="shared" si="8"/>
        <v>132</v>
      </c>
      <c r="I127" s="3">
        <v>675.17</v>
      </c>
      <c r="J127" s="3">
        <v>593.4</v>
      </c>
      <c r="L127" s="3">
        <v>250</v>
      </c>
    </row>
    <row r="128" spans="1:14" x14ac:dyDescent="0.45">
      <c r="A128" s="2" t="s">
        <v>76</v>
      </c>
      <c r="B128" s="2" t="s">
        <v>20</v>
      </c>
      <c r="D128" s="2" t="s">
        <v>21</v>
      </c>
      <c r="E128" s="3">
        <v>250</v>
      </c>
      <c r="F128" s="3">
        <v>400</v>
      </c>
      <c r="G128" s="3">
        <f t="shared" si="8"/>
        <v>150</v>
      </c>
      <c r="I128" s="3">
        <v>137.13</v>
      </c>
      <c r="J128" s="3">
        <v>800</v>
      </c>
      <c r="L128" s="3">
        <v>250</v>
      </c>
    </row>
    <row r="129" spans="1:13" x14ac:dyDescent="0.45">
      <c r="D129" s="16" t="s">
        <v>323</v>
      </c>
      <c r="E129" s="17">
        <f>SUM(E114:E128)</f>
        <v>538831.27</v>
      </c>
      <c r="F129" s="17">
        <f>SUM(F114:F128)</f>
        <v>527885.94000000006</v>
      </c>
      <c r="G129" s="17">
        <f>SUM(G114:G128)</f>
        <v>-10945.329999999976</v>
      </c>
      <c r="H129" s="18">
        <f>(E129-F129)/F129</f>
        <v>2.0734270740379934E-2</v>
      </c>
      <c r="I129" s="17">
        <f>SUM(I114:I128)</f>
        <v>486596.17</v>
      </c>
      <c r="J129" s="17">
        <f>SUM(J114:J128)</f>
        <v>472232.54000000004</v>
      </c>
      <c r="L129" s="17">
        <f>SUM(L114:L128)</f>
        <v>536331.27</v>
      </c>
    </row>
    <row r="131" spans="1:13" x14ac:dyDescent="0.45">
      <c r="A131" s="27">
        <v>21111</v>
      </c>
      <c r="B131" s="27">
        <v>60107</v>
      </c>
      <c r="D131" s="2" t="s">
        <v>433</v>
      </c>
      <c r="E131" s="3">
        <v>0</v>
      </c>
      <c r="F131" s="3">
        <v>0</v>
      </c>
      <c r="G131" s="3">
        <f t="shared" ref="G131:G164" si="9">F131-E131</f>
        <v>0</v>
      </c>
      <c r="I131" s="3">
        <v>1277.5</v>
      </c>
      <c r="J131" s="3">
        <v>1050</v>
      </c>
      <c r="L131" s="3">
        <v>0</v>
      </c>
    </row>
    <row r="132" spans="1:13" x14ac:dyDescent="0.45">
      <c r="A132" s="27">
        <v>21111</v>
      </c>
      <c r="B132" s="27">
        <v>60210</v>
      </c>
      <c r="D132" s="2" t="s">
        <v>438</v>
      </c>
      <c r="E132" s="3">
        <v>0</v>
      </c>
      <c r="F132" s="3">
        <v>0</v>
      </c>
      <c r="G132" s="3">
        <f t="shared" si="9"/>
        <v>0</v>
      </c>
      <c r="I132" s="3">
        <v>0</v>
      </c>
      <c r="J132" s="3">
        <v>717.36</v>
      </c>
      <c r="L132" s="3">
        <v>0</v>
      </c>
    </row>
    <row r="133" spans="1:13" x14ac:dyDescent="0.45">
      <c r="A133" s="2" t="s">
        <v>81</v>
      </c>
      <c r="B133" s="2" t="s">
        <v>95</v>
      </c>
      <c r="D133" s="2" t="s">
        <v>96</v>
      </c>
      <c r="E133" s="3">
        <v>254606.28</v>
      </c>
      <c r="F133" s="3">
        <v>205732.91</v>
      </c>
      <c r="G133" s="3">
        <f t="shared" si="9"/>
        <v>-48873.369999999995</v>
      </c>
      <c r="I133" s="3">
        <v>224024.71</v>
      </c>
      <c r="J133" s="3">
        <v>176214.59</v>
      </c>
      <c r="L133" s="3">
        <v>254606.28</v>
      </c>
    </row>
    <row r="134" spans="1:13" x14ac:dyDescent="0.45">
      <c r="A134" s="2" t="s">
        <v>81</v>
      </c>
      <c r="B134" s="27">
        <v>60251</v>
      </c>
      <c r="D134" s="2" t="s">
        <v>439</v>
      </c>
      <c r="E134" s="3">
        <v>0</v>
      </c>
      <c r="F134" s="3">
        <v>0</v>
      </c>
      <c r="G134" s="3">
        <f t="shared" si="9"/>
        <v>0</v>
      </c>
      <c r="I134" s="3">
        <v>-286.26</v>
      </c>
      <c r="J134" s="3">
        <v>0</v>
      </c>
      <c r="L134" s="3">
        <v>0</v>
      </c>
    </row>
    <row r="135" spans="1:13" x14ac:dyDescent="0.45">
      <c r="A135" s="2" t="s">
        <v>81</v>
      </c>
      <c r="B135" s="2" t="s">
        <v>16</v>
      </c>
      <c r="D135" s="2" t="s">
        <v>17</v>
      </c>
      <c r="E135" s="20">
        <v>447967</v>
      </c>
      <c r="F135" s="3">
        <v>357375</v>
      </c>
      <c r="G135" s="3">
        <f t="shared" si="9"/>
        <v>-90592</v>
      </c>
      <c r="I135" s="3">
        <v>31157.25</v>
      </c>
      <c r="J135" s="3">
        <v>54071.16</v>
      </c>
      <c r="L135" s="20">
        <v>447967</v>
      </c>
    </row>
    <row r="136" spans="1:13" x14ac:dyDescent="0.45">
      <c r="A136" s="2" t="s">
        <v>81</v>
      </c>
      <c r="B136" s="2" t="s">
        <v>99</v>
      </c>
      <c r="D136" s="2" t="s">
        <v>100</v>
      </c>
      <c r="E136" s="20">
        <v>7500</v>
      </c>
      <c r="F136" s="3">
        <v>7500</v>
      </c>
      <c r="G136" s="3">
        <f t="shared" si="9"/>
        <v>0</v>
      </c>
      <c r="I136" s="3">
        <v>28564.61</v>
      </c>
      <c r="J136" s="3">
        <v>0</v>
      </c>
      <c r="L136" s="20">
        <v>7500</v>
      </c>
    </row>
    <row r="137" spans="1:13" x14ac:dyDescent="0.45">
      <c r="A137" s="2" t="s">
        <v>81</v>
      </c>
      <c r="B137" s="2" t="s">
        <v>101</v>
      </c>
      <c r="D137" s="2" t="s">
        <v>102</v>
      </c>
      <c r="E137" s="20">
        <v>170000</v>
      </c>
      <c r="F137" s="3">
        <v>100000</v>
      </c>
      <c r="G137" s="3">
        <f t="shared" si="9"/>
        <v>-70000</v>
      </c>
      <c r="I137" s="3">
        <v>136763.60999999999</v>
      </c>
      <c r="J137" s="3">
        <v>105173.45</v>
      </c>
      <c r="L137" s="20">
        <v>170000</v>
      </c>
    </row>
    <row r="138" spans="1:13" x14ac:dyDescent="0.45">
      <c r="A138" s="2" t="s">
        <v>81</v>
      </c>
      <c r="B138" s="2" t="s">
        <v>103</v>
      </c>
      <c r="D138" s="2" t="s">
        <v>104</v>
      </c>
      <c r="E138" s="20">
        <v>90000</v>
      </c>
      <c r="F138" s="3">
        <v>81900</v>
      </c>
      <c r="G138" s="3">
        <f t="shared" si="9"/>
        <v>-8100</v>
      </c>
      <c r="I138" s="3">
        <v>36608</v>
      </c>
      <c r="J138" s="3">
        <v>28800</v>
      </c>
      <c r="L138" s="20">
        <v>90000</v>
      </c>
    </row>
    <row r="139" spans="1:13" x14ac:dyDescent="0.45">
      <c r="A139" s="2" t="s">
        <v>81</v>
      </c>
      <c r="B139" s="2" t="s">
        <v>105</v>
      </c>
      <c r="D139" s="2" t="s">
        <v>106</v>
      </c>
      <c r="E139" s="20">
        <v>10480</v>
      </c>
      <c r="F139" s="3">
        <v>7700</v>
      </c>
      <c r="G139" s="3">
        <f t="shared" si="9"/>
        <v>-2780</v>
      </c>
      <c r="I139" s="3">
        <v>6722</v>
      </c>
      <c r="J139" s="3">
        <v>5002</v>
      </c>
      <c r="L139" s="20">
        <v>10480</v>
      </c>
    </row>
    <row r="140" spans="1:13" x14ac:dyDescent="0.45">
      <c r="A140" s="2" t="s">
        <v>81</v>
      </c>
      <c r="B140" s="2" t="s">
        <v>35</v>
      </c>
      <c r="D140" s="2" t="s">
        <v>36</v>
      </c>
      <c r="E140" s="20">
        <v>92000</v>
      </c>
      <c r="F140" s="3">
        <v>20000</v>
      </c>
      <c r="G140" s="3">
        <f t="shared" si="9"/>
        <v>-72000</v>
      </c>
      <c r="H140" s="6" t="s">
        <v>420</v>
      </c>
      <c r="I140" s="3">
        <v>392397</v>
      </c>
      <c r="J140" s="3">
        <v>45000</v>
      </c>
      <c r="L140" s="20">
        <v>92000</v>
      </c>
      <c r="M140" s="6"/>
    </row>
    <row r="141" spans="1:13" x14ac:dyDescent="0.45">
      <c r="A141" s="2" t="s">
        <v>81</v>
      </c>
      <c r="B141" s="2" t="s">
        <v>107</v>
      </c>
      <c r="D141" s="2" t="s">
        <v>108</v>
      </c>
      <c r="E141" s="20">
        <v>8000</v>
      </c>
      <c r="F141" s="3">
        <v>8000</v>
      </c>
      <c r="G141" s="3">
        <f t="shared" si="9"/>
        <v>0</v>
      </c>
      <c r="I141" s="3">
        <v>0</v>
      </c>
      <c r="J141" s="3">
        <v>3100</v>
      </c>
      <c r="L141" s="20">
        <v>8000</v>
      </c>
    </row>
    <row r="142" spans="1:13" x14ac:dyDescent="0.45">
      <c r="A142" s="2" t="s">
        <v>81</v>
      </c>
      <c r="B142" s="2" t="s">
        <v>52</v>
      </c>
      <c r="D142" s="2" t="s">
        <v>53</v>
      </c>
      <c r="E142" s="20">
        <v>28700</v>
      </c>
      <c r="F142" s="3">
        <v>28799</v>
      </c>
      <c r="G142" s="3">
        <f t="shared" si="9"/>
        <v>99</v>
      </c>
      <c r="I142" s="3">
        <v>30932.11</v>
      </c>
      <c r="J142" s="3">
        <v>27256.48</v>
      </c>
      <c r="L142" s="20">
        <v>28700</v>
      </c>
    </row>
    <row r="143" spans="1:13" x14ac:dyDescent="0.45">
      <c r="A143" s="2" t="s">
        <v>81</v>
      </c>
      <c r="B143" s="2" t="s">
        <v>109</v>
      </c>
      <c r="D143" s="2" t="s">
        <v>110</v>
      </c>
      <c r="E143" s="20">
        <v>763783.8</v>
      </c>
      <c r="F143" s="3">
        <v>913772.72</v>
      </c>
      <c r="G143" s="3">
        <f t="shared" si="9"/>
        <v>149988.91999999993</v>
      </c>
      <c r="I143" s="3">
        <v>468164.3</v>
      </c>
      <c r="J143" s="3">
        <v>412159.27</v>
      </c>
      <c r="L143" s="20">
        <v>763783.8</v>
      </c>
    </row>
    <row r="144" spans="1:13" x14ac:dyDescent="0.45">
      <c r="A144" s="2" t="s">
        <v>81</v>
      </c>
      <c r="B144" s="2" t="s">
        <v>111</v>
      </c>
      <c r="D144" s="2" t="s">
        <v>112</v>
      </c>
      <c r="E144" s="20">
        <v>16800</v>
      </c>
      <c r="F144" s="3">
        <v>16400</v>
      </c>
      <c r="G144" s="3">
        <f t="shared" si="9"/>
        <v>-400</v>
      </c>
      <c r="I144" s="3">
        <v>8171.7</v>
      </c>
      <c r="J144" s="3">
        <v>14154.95</v>
      </c>
      <c r="L144" s="20">
        <v>16800</v>
      </c>
    </row>
    <row r="145" spans="1:14" x14ac:dyDescent="0.45">
      <c r="A145" s="2" t="s">
        <v>81</v>
      </c>
      <c r="B145" s="2" t="s">
        <v>73</v>
      </c>
      <c r="D145" s="2" t="s">
        <v>74</v>
      </c>
      <c r="E145" s="20">
        <v>35000</v>
      </c>
      <c r="F145" s="3">
        <v>24400</v>
      </c>
      <c r="G145" s="3">
        <f t="shared" si="9"/>
        <v>-10600</v>
      </c>
      <c r="I145" s="3">
        <v>6076.88</v>
      </c>
      <c r="J145" s="3">
        <v>14073.26</v>
      </c>
      <c r="L145" s="45">
        <v>24400</v>
      </c>
      <c r="N145" s="140" t="s">
        <v>461</v>
      </c>
    </row>
    <row r="146" spans="1:14" x14ac:dyDescent="0.45">
      <c r="A146" s="2" t="s">
        <v>81</v>
      </c>
      <c r="B146" s="2" t="s">
        <v>113</v>
      </c>
      <c r="D146" s="2" t="s">
        <v>114</v>
      </c>
      <c r="E146" s="20">
        <f>26900+1500</f>
        <v>28400</v>
      </c>
      <c r="F146" s="3">
        <v>26900</v>
      </c>
      <c r="G146" s="3">
        <f t="shared" si="9"/>
        <v>-1500</v>
      </c>
      <c r="I146" s="3">
        <v>41560.959999999999</v>
      </c>
      <c r="J146" s="3">
        <v>22691.91</v>
      </c>
      <c r="L146" s="20">
        <f>26900+1500</f>
        <v>28400</v>
      </c>
    </row>
    <row r="147" spans="1:14" x14ac:dyDescent="0.45">
      <c r="A147" s="2" t="s">
        <v>81</v>
      </c>
      <c r="B147" s="2" t="s">
        <v>115</v>
      </c>
      <c r="D147" s="2" t="s">
        <v>116</v>
      </c>
      <c r="E147" s="20">
        <v>1012045</v>
      </c>
      <c r="F147" s="3">
        <v>986027</v>
      </c>
      <c r="G147" s="3">
        <f t="shared" si="9"/>
        <v>-26018</v>
      </c>
      <c r="I147" s="3">
        <v>892574.57</v>
      </c>
      <c r="J147" s="3">
        <v>393511.14</v>
      </c>
      <c r="L147" s="20">
        <v>1012045</v>
      </c>
    </row>
    <row r="148" spans="1:14" x14ac:dyDescent="0.45">
      <c r="A148" s="2" t="s">
        <v>81</v>
      </c>
      <c r="B148" s="2" t="s">
        <v>117</v>
      </c>
      <c r="D148" s="2" t="s">
        <v>118</v>
      </c>
      <c r="E148" s="20">
        <v>44786.5</v>
      </c>
      <c r="F148" s="3">
        <v>47700</v>
      </c>
      <c r="G148" s="3">
        <f t="shared" si="9"/>
        <v>2913.5</v>
      </c>
      <c r="I148" s="3">
        <v>172100.54</v>
      </c>
      <c r="J148" s="3">
        <v>73920.09</v>
      </c>
      <c r="L148" s="20">
        <v>44786.5</v>
      </c>
    </row>
    <row r="149" spans="1:14" x14ac:dyDescent="0.45">
      <c r="A149" s="2" t="s">
        <v>81</v>
      </c>
      <c r="B149" s="2" t="s">
        <v>119</v>
      </c>
      <c r="D149" s="2" t="s">
        <v>120</v>
      </c>
      <c r="E149" s="20">
        <v>200541</v>
      </c>
      <c r="F149" s="3">
        <v>184187</v>
      </c>
      <c r="G149" s="3">
        <f t="shared" si="9"/>
        <v>-16354</v>
      </c>
      <c r="I149" s="3">
        <v>109434</v>
      </c>
      <c r="J149" s="3">
        <v>103275</v>
      </c>
      <c r="L149" s="20">
        <v>200541</v>
      </c>
    </row>
    <row r="150" spans="1:14" x14ac:dyDescent="0.45">
      <c r="A150" s="2" t="s">
        <v>81</v>
      </c>
      <c r="B150" s="2" t="s">
        <v>121</v>
      </c>
      <c r="D150" s="2" t="s">
        <v>122</v>
      </c>
      <c r="E150" s="20">
        <v>50000</v>
      </c>
      <c r="F150" s="3">
        <v>96145</v>
      </c>
      <c r="G150" s="3">
        <f t="shared" si="9"/>
        <v>46145</v>
      </c>
      <c r="I150" s="3">
        <v>11365</v>
      </c>
      <c r="J150" s="3">
        <v>91348</v>
      </c>
      <c r="L150" s="20">
        <v>50000</v>
      </c>
    </row>
    <row r="151" spans="1:14" x14ac:dyDescent="0.45">
      <c r="A151" s="2" t="s">
        <v>81</v>
      </c>
      <c r="B151" s="2" t="s">
        <v>123</v>
      </c>
      <c r="D151" s="2" t="s">
        <v>124</v>
      </c>
      <c r="E151" s="20">
        <v>1645</v>
      </c>
      <c r="F151" s="3">
        <v>1645</v>
      </c>
      <c r="G151" s="3">
        <f t="shared" si="9"/>
        <v>0</v>
      </c>
      <c r="I151" s="3">
        <v>213.5</v>
      </c>
      <c r="J151" s="3">
        <v>175</v>
      </c>
      <c r="L151" s="20">
        <v>1645</v>
      </c>
    </row>
    <row r="152" spans="1:14" x14ac:dyDescent="0.45">
      <c r="A152" s="2" t="s">
        <v>81</v>
      </c>
      <c r="B152" s="2" t="s">
        <v>125</v>
      </c>
      <c r="D152" s="2" t="s">
        <v>126</v>
      </c>
      <c r="E152" s="20">
        <v>27030.3</v>
      </c>
      <c r="F152" s="3">
        <v>32459</v>
      </c>
      <c r="G152" s="3">
        <f t="shared" si="9"/>
        <v>5428.7000000000007</v>
      </c>
      <c r="I152" s="3">
        <v>22124.400000000001</v>
      </c>
      <c r="J152" s="3">
        <v>15596</v>
      </c>
      <c r="L152" s="20">
        <v>27030.3</v>
      </c>
    </row>
    <row r="153" spans="1:14" x14ac:dyDescent="0.45">
      <c r="A153" s="2" t="s">
        <v>81</v>
      </c>
      <c r="B153" s="2" t="s">
        <v>127</v>
      </c>
      <c r="D153" s="2" t="s">
        <v>128</v>
      </c>
      <c r="E153" s="3">
        <v>53631.6</v>
      </c>
      <c r="F153" s="3">
        <v>35000</v>
      </c>
      <c r="G153" s="3">
        <f t="shared" si="9"/>
        <v>-18631.599999999999</v>
      </c>
      <c r="I153" s="3">
        <v>34007</v>
      </c>
      <c r="J153" s="3">
        <v>38798</v>
      </c>
      <c r="L153" s="3">
        <v>53631.6</v>
      </c>
    </row>
    <row r="154" spans="1:14" x14ac:dyDescent="0.45">
      <c r="A154" s="2" t="s">
        <v>81</v>
      </c>
      <c r="B154" s="2" t="s">
        <v>129</v>
      </c>
      <c r="D154" s="2" t="s">
        <v>130</v>
      </c>
      <c r="E154" s="3">
        <v>9000</v>
      </c>
      <c r="F154" s="3">
        <v>8000</v>
      </c>
      <c r="G154" s="3">
        <f t="shared" si="9"/>
        <v>-1000</v>
      </c>
      <c r="I154" s="3">
        <v>1704.36</v>
      </c>
      <c r="J154" s="3">
        <v>18908.59</v>
      </c>
      <c r="L154" s="3">
        <v>9000</v>
      </c>
    </row>
    <row r="155" spans="1:14" x14ac:dyDescent="0.45">
      <c r="A155" s="2" t="s">
        <v>81</v>
      </c>
      <c r="B155" s="2" t="s">
        <v>37</v>
      </c>
      <c r="D155" s="2" t="s">
        <v>38</v>
      </c>
      <c r="E155" s="3">
        <v>29500</v>
      </c>
      <c r="F155" s="3">
        <v>20000</v>
      </c>
      <c r="G155" s="3">
        <f t="shared" si="9"/>
        <v>-9500</v>
      </c>
      <c r="I155" s="3">
        <v>37347.24</v>
      </c>
      <c r="J155" s="3">
        <v>25830.67</v>
      </c>
      <c r="L155" s="3">
        <v>29500</v>
      </c>
    </row>
    <row r="156" spans="1:14" x14ac:dyDescent="0.45">
      <c r="A156" s="2" t="s">
        <v>81</v>
      </c>
      <c r="B156" s="2" t="s">
        <v>59</v>
      </c>
      <c r="D156" s="2" t="s">
        <v>60</v>
      </c>
      <c r="E156" s="3">
        <v>28320</v>
      </c>
      <c r="F156" s="3">
        <v>28320</v>
      </c>
      <c r="G156" s="3">
        <f t="shared" si="9"/>
        <v>0</v>
      </c>
      <c r="I156" s="3">
        <v>30988.78</v>
      </c>
      <c r="J156" s="3">
        <v>16499.98</v>
      </c>
      <c r="L156" s="3">
        <v>28320</v>
      </c>
    </row>
    <row r="157" spans="1:14" x14ac:dyDescent="0.45">
      <c r="A157" s="2" t="s">
        <v>81</v>
      </c>
      <c r="B157" s="27">
        <v>60450</v>
      </c>
      <c r="D157" s="2" t="s">
        <v>440</v>
      </c>
      <c r="E157" s="3">
        <v>0</v>
      </c>
      <c r="F157" s="3">
        <v>0</v>
      </c>
      <c r="G157" s="3">
        <f t="shared" si="9"/>
        <v>0</v>
      </c>
      <c r="I157" s="3">
        <v>0</v>
      </c>
      <c r="J157" s="3">
        <v>26.45</v>
      </c>
      <c r="L157" s="3">
        <v>0</v>
      </c>
    </row>
    <row r="158" spans="1:14" x14ac:dyDescent="0.45">
      <c r="A158" s="2" t="s">
        <v>81</v>
      </c>
      <c r="B158" s="2" t="s">
        <v>18</v>
      </c>
      <c r="D158" s="2" t="s">
        <v>19</v>
      </c>
      <c r="E158" s="3">
        <v>4200</v>
      </c>
      <c r="F158" s="3">
        <v>3700</v>
      </c>
      <c r="G158" s="3">
        <f t="shared" si="9"/>
        <v>-500</v>
      </c>
      <c r="I158" s="3">
        <v>3998.27</v>
      </c>
      <c r="J158" s="3">
        <v>3649</v>
      </c>
      <c r="L158" s="3">
        <v>4200</v>
      </c>
    </row>
    <row r="159" spans="1:14" ht="28.5" x14ac:dyDescent="0.45">
      <c r="A159" s="2" t="s">
        <v>81</v>
      </c>
      <c r="B159" s="2" t="s">
        <v>39</v>
      </c>
      <c r="D159" s="2" t="s">
        <v>40</v>
      </c>
      <c r="E159" s="3">
        <v>15000</v>
      </c>
      <c r="F159" s="3">
        <v>8100</v>
      </c>
      <c r="G159" s="3">
        <f t="shared" si="9"/>
        <v>-6900</v>
      </c>
      <c r="I159" s="3">
        <v>6863.2</v>
      </c>
      <c r="J159" s="3">
        <v>17048.3</v>
      </c>
      <c r="L159" s="42">
        <v>8100</v>
      </c>
      <c r="N159" s="140" t="s">
        <v>462</v>
      </c>
    </row>
    <row r="160" spans="1:14" x14ac:dyDescent="0.45">
      <c r="A160" s="2" t="s">
        <v>81</v>
      </c>
      <c r="B160" s="2" t="s">
        <v>44</v>
      </c>
      <c r="D160" s="2" t="s">
        <v>45</v>
      </c>
      <c r="E160" s="3">
        <v>12100</v>
      </c>
      <c r="F160" s="3">
        <v>12100</v>
      </c>
      <c r="G160" s="3">
        <f t="shared" si="9"/>
        <v>0</v>
      </c>
      <c r="H160" s="20"/>
      <c r="I160" s="3">
        <v>13398.29</v>
      </c>
      <c r="J160" s="3">
        <v>13751</v>
      </c>
      <c r="L160" s="3">
        <v>12100</v>
      </c>
    </row>
    <row r="161" spans="1:14" x14ac:dyDescent="0.45">
      <c r="A161" s="2" t="s">
        <v>81</v>
      </c>
      <c r="B161" s="2" t="s">
        <v>133</v>
      </c>
      <c r="D161" s="2" t="s">
        <v>134</v>
      </c>
      <c r="E161" s="20">
        <v>768784.58</v>
      </c>
      <c r="F161" s="3">
        <v>389796.3</v>
      </c>
      <c r="G161" s="3">
        <f t="shared" si="9"/>
        <v>-378988.27999999997</v>
      </c>
      <c r="I161" s="3">
        <v>163403.98000000001</v>
      </c>
      <c r="J161" s="3">
        <v>132142.71</v>
      </c>
      <c r="L161" s="20">
        <v>768784.58</v>
      </c>
    </row>
    <row r="162" spans="1:14" x14ac:dyDescent="0.45">
      <c r="A162" s="2" t="s">
        <v>81</v>
      </c>
      <c r="B162" s="2" t="s">
        <v>20</v>
      </c>
      <c r="D162" s="2" t="s">
        <v>21</v>
      </c>
      <c r="E162" s="20">
        <v>65000</v>
      </c>
      <c r="F162" s="3">
        <f>62000+5664</f>
        <v>67664</v>
      </c>
      <c r="G162" s="3">
        <f t="shared" si="9"/>
        <v>2664</v>
      </c>
      <c r="H162" s="6" t="s">
        <v>422</v>
      </c>
      <c r="I162" s="3">
        <v>400209.86</v>
      </c>
      <c r="J162" s="3">
        <v>-549.99</v>
      </c>
      <c r="L162" s="20">
        <v>65000</v>
      </c>
    </row>
    <row r="163" spans="1:14" x14ac:dyDescent="0.45">
      <c r="A163" s="2" t="s">
        <v>81</v>
      </c>
      <c r="B163" s="2" t="s">
        <v>135</v>
      </c>
      <c r="D163" s="2" t="s">
        <v>136</v>
      </c>
      <c r="E163" s="20">
        <v>500000</v>
      </c>
      <c r="F163" s="3">
        <v>700000</v>
      </c>
      <c r="G163" s="3">
        <f t="shared" si="9"/>
        <v>200000</v>
      </c>
      <c r="I163" s="3">
        <v>255694.55</v>
      </c>
      <c r="J163" s="3">
        <v>0</v>
      </c>
      <c r="L163" s="20">
        <v>500000</v>
      </c>
    </row>
    <row r="164" spans="1:14" x14ac:dyDescent="0.45">
      <c r="A164" s="2" t="s">
        <v>81</v>
      </c>
      <c r="B164" s="2" t="s">
        <v>137</v>
      </c>
      <c r="D164" s="2" t="s">
        <v>138</v>
      </c>
      <c r="E164" s="20">
        <v>50000</v>
      </c>
      <c r="F164" s="3">
        <v>35000</v>
      </c>
      <c r="G164" s="3">
        <f t="shared" si="9"/>
        <v>-15000</v>
      </c>
      <c r="I164" s="3">
        <v>50000</v>
      </c>
      <c r="J164" s="3">
        <v>50000</v>
      </c>
      <c r="L164" s="45">
        <v>20000</v>
      </c>
      <c r="N164" s="140" t="s">
        <v>463</v>
      </c>
    </row>
    <row r="165" spans="1:14" x14ac:dyDescent="0.45">
      <c r="D165" s="16" t="s">
        <v>324</v>
      </c>
      <c r="E165" s="17">
        <f>SUM(E133:E164)</f>
        <v>4824821.0599999996</v>
      </c>
      <c r="F165" s="17">
        <f>SUM(F133:F164)</f>
        <v>4454322.93</v>
      </c>
      <c r="G165" s="17">
        <f>SUM(G133:G164)</f>
        <v>-370498.13</v>
      </c>
      <c r="H165" s="18">
        <f>(E165-F165)/F165</f>
        <v>8.3177204666658483E-2</v>
      </c>
      <c r="I165" s="17">
        <f>SUM(I131:I164)</f>
        <v>3617561.9099999992</v>
      </c>
      <c r="J165" s="17">
        <f>SUM(J131:J164)</f>
        <v>1903394.37</v>
      </c>
      <c r="L165" s="17">
        <f>SUM(L133:L164)</f>
        <v>4777321.0600000005</v>
      </c>
    </row>
    <row r="166" spans="1:14" x14ac:dyDescent="0.45">
      <c r="E166" s="2"/>
    </row>
    <row r="167" spans="1:14" x14ac:dyDescent="0.45">
      <c r="A167" s="2" t="s">
        <v>139</v>
      </c>
      <c r="B167" s="2" t="s">
        <v>25</v>
      </c>
      <c r="D167" s="2" t="s">
        <v>26</v>
      </c>
      <c r="E167" s="3">
        <v>54015</v>
      </c>
      <c r="F167" s="3">
        <v>52137.36</v>
      </c>
      <c r="G167" s="3">
        <f t="shared" ref="G167:G181" si="10">F167-E167</f>
        <v>-1877.6399999999994</v>
      </c>
      <c r="H167" s="6" t="s">
        <v>359</v>
      </c>
      <c r="I167" s="3">
        <v>51135.02</v>
      </c>
      <c r="J167" s="3">
        <v>49500.74</v>
      </c>
      <c r="L167" s="3">
        <v>54015</v>
      </c>
    </row>
    <row r="168" spans="1:14" x14ac:dyDescent="0.45">
      <c r="A168" s="2" t="s">
        <v>139</v>
      </c>
      <c r="B168" s="2" t="s">
        <v>42</v>
      </c>
      <c r="D168" s="2" t="s">
        <v>43</v>
      </c>
      <c r="E168" s="3">
        <v>0</v>
      </c>
      <c r="F168" s="3">
        <v>922.33</v>
      </c>
      <c r="G168" s="3">
        <f t="shared" si="10"/>
        <v>922.33</v>
      </c>
      <c r="I168" s="3">
        <v>0</v>
      </c>
      <c r="J168" s="3">
        <v>954.18</v>
      </c>
      <c r="L168" s="3">
        <v>0</v>
      </c>
    </row>
    <row r="169" spans="1:14" x14ac:dyDescent="0.45">
      <c r="A169" s="2" t="s">
        <v>139</v>
      </c>
      <c r="B169" s="2" t="s">
        <v>79</v>
      </c>
      <c r="D169" s="2" t="s">
        <v>140</v>
      </c>
      <c r="E169" s="3">
        <v>0</v>
      </c>
      <c r="F169" s="3">
        <v>75</v>
      </c>
      <c r="G169" s="3">
        <f t="shared" si="10"/>
        <v>75</v>
      </c>
      <c r="I169" s="3">
        <v>0</v>
      </c>
      <c r="J169" s="3">
        <v>0</v>
      </c>
      <c r="L169" s="3">
        <v>0</v>
      </c>
    </row>
    <row r="170" spans="1:14" x14ac:dyDescent="0.45">
      <c r="A170" s="2" t="s">
        <v>139</v>
      </c>
      <c r="B170" s="2" t="s">
        <v>31</v>
      </c>
      <c r="D170" s="2" t="s">
        <v>32</v>
      </c>
      <c r="E170" s="3">
        <v>0</v>
      </c>
      <c r="F170" s="3">
        <v>0</v>
      </c>
      <c r="G170" s="3">
        <f t="shared" si="10"/>
        <v>0</v>
      </c>
      <c r="I170" s="3">
        <v>0</v>
      </c>
      <c r="J170" s="3">
        <v>0</v>
      </c>
      <c r="L170" s="3">
        <v>0</v>
      </c>
    </row>
    <row r="171" spans="1:14" x14ac:dyDescent="0.45">
      <c r="A171" s="2" t="s">
        <v>139</v>
      </c>
      <c r="B171" s="2" t="s">
        <v>52</v>
      </c>
      <c r="D171" s="2" t="s">
        <v>53</v>
      </c>
      <c r="E171" s="3">
        <v>55000</v>
      </c>
      <c r="F171" s="3">
        <v>46518</v>
      </c>
      <c r="G171" s="3">
        <f t="shared" si="10"/>
        <v>-8482</v>
      </c>
      <c r="I171" s="3">
        <v>40352.29</v>
      </c>
      <c r="J171" s="3">
        <v>44214.8</v>
      </c>
      <c r="L171" s="3">
        <v>55000</v>
      </c>
    </row>
    <row r="172" spans="1:14" x14ac:dyDescent="0.45">
      <c r="A172" s="2" t="s">
        <v>139</v>
      </c>
      <c r="B172" s="2" t="s">
        <v>141</v>
      </c>
      <c r="D172" s="2" t="s">
        <v>142</v>
      </c>
      <c r="E172" s="3">
        <v>28852</v>
      </c>
      <c r="F172" s="3">
        <v>28852</v>
      </c>
      <c r="G172" s="3">
        <f t="shared" si="10"/>
        <v>0</v>
      </c>
      <c r="I172" s="3">
        <v>26503.86</v>
      </c>
      <c r="J172" s="3">
        <v>28128.32</v>
      </c>
      <c r="L172" s="3">
        <v>28852</v>
      </c>
    </row>
    <row r="173" spans="1:14" x14ac:dyDescent="0.45">
      <c r="A173" s="2" t="s">
        <v>139</v>
      </c>
      <c r="B173" s="2" t="s">
        <v>143</v>
      </c>
      <c r="D173" s="2" t="s">
        <v>144</v>
      </c>
      <c r="E173" s="3">
        <v>5000</v>
      </c>
      <c r="F173" s="3">
        <v>4200</v>
      </c>
      <c r="G173" s="3">
        <f t="shared" si="10"/>
        <v>-800</v>
      </c>
      <c r="I173" s="3">
        <v>6438.45</v>
      </c>
      <c r="J173" s="3">
        <v>2167.14</v>
      </c>
      <c r="L173" s="3">
        <v>5000</v>
      </c>
    </row>
    <row r="174" spans="1:14" x14ac:dyDescent="0.45">
      <c r="A174" s="2" t="s">
        <v>139</v>
      </c>
      <c r="B174" s="2" t="s">
        <v>145</v>
      </c>
      <c r="D174" s="2" t="s">
        <v>146</v>
      </c>
      <c r="E174" s="3">
        <v>2500</v>
      </c>
      <c r="F174" s="3">
        <v>3750</v>
      </c>
      <c r="G174" s="3">
        <f t="shared" si="10"/>
        <v>1250</v>
      </c>
      <c r="I174" s="3">
        <v>1463.02</v>
      </c>
      <c r="J174" s="3">
        <v>1515.29</v>
      </c>
      <c r="L174" s="3">
        <v>2500</v>
      </c>
    </row>
    <row r="175" spans="1:14" x14ac:dyDescent="0.45">
      <c r="A175" s="2" t="s">
        <v>139</v>
      </c>
      <c r="B175" s="2" t="s">
        <v>147</v>
      </c>
      <c r="D175" s="2" t="s">
        <v>148</v>
      </c>
      <c r="E175" s="3">
        <v>22000</v>
      </c>
      <c r="F175" s="3">
        <v>22000</v>
      </c>
      <c r="G175" s="3">
        <f t="shared" si="10"/>
        <v>0</v>
      </c>
      <c r="I175" s="3">
        <v>17007.52</v>
      </c>
      <c r="J175" s="3">
        <v>3431.38</v>
      </c>
      <c r="L175" s="3">
        <v>22000</v>
      </c>
    </row>
    <row r="176" spans="1:14" x14ac:dyDescent="0.45">
      <c r="A176" s="2" t="s">
        <v>139</v>
      </c>
      <c r="B176" s="2" t="s">
        <v>54</v>
      </c>
      <c r="D176" s="2" t="s">
        <v>55</v>
      </c>
      <c r="E176" s="3">
        <v>0</v>
      </c>
      <c r="F176" s="3">
        <v>55</v>
      </c>
      <c r="G176" s="3">
        <f t="shared" si="10"/>
        <v>55</v>
      </c>
      <c r="I176" s="3">
        <v>0</v>
      </c>
      <c r="J176" s="3">
        <v>0</v>
      </c>
      <c r="L176" s="3">
        <v>0</v>
      </c>
    </row>
    <row r="177" spans="1:14" x14ac:dyDescent="0.45">
      <c r="A177" s="2" t="s">
        <v>139</v>
      </c>
      <c r="B177" s="2" t="s">
        <v>131</v>
      </c>
      <c r="D177" s="2" t="s">
        <v>132</v>
      </c>
      <c r="E177" s="3">
        <v>40000</v>
      </c>
      <c r="F177" s="3">
        <v>14700</v>
      </c>
      <c r="G177" s="3">
        <f t="shared" si="10"/>
        <v>-25300</v>
      </c>
      <c r="I177" s="3">
        <v>52434.32</v>
      </c>
      <c r="J177" s="3">
        <v>35267.68</v>
      </c>
      <c r="L177" s="42">
        <v>40000</v>
      </c>
      <c r="N177" s="140" t="s">
        <v>464</v>
      </c>
    </row>
    <row r="178" spans="1:14" x14ac:dyDescent="0.45">
      <c r="A178" s="2" t="s">
        <v>139</v>
      </c>
      <c r="B178" s="2" t="s">
        <v>64</v>
      </c>
      <c r="D178" s="2" t="s">
        <v>65</v>
      </c>
      <c r="E178" s="3">
        <v>200</v>
      </c>
      <c r="F178" s="3">
        <v>200</v>
      </c>
      <c r="G178" s="3">
        <f t="shared" si="10"/>
        <v>0</v>
      </c>
      <c r="I178" s="3">
        <v>70</v>
      </c>
      <c r="J178" s="3">
        <v>0</v>
      </c>
      <c r="L178" s="3">
        <v>200</v>
      </c>
    </row>
    <row r="179" spans="1:14" x14ac:dyDescent="0.45">
      <c r="A179" s="2" t="s">
        <v>139</v>
      </c>
      <c r="B179" s="2" t="s">
        <v>56</v>
      </c>
      <c r="D179" s="2" t="s">
        <v>57</v>
      </c>
      <c r="E179" s="3">
        <v>40</v>
      </c>
      <c r="F179" s="3">
        <v>40</v>
      </c>
      <c r="G179" s="3">
        <f t="shared" si="10"/>
        <v>0</v>
      </c>
      <c r="I179" s="3">
        <v>0</v>
      </c>
      <c r="J179" s="3">
        <v>0</v>
      </c>
      <c r="L179" s="3">
        <v>40</v>
      </c>
    </row>
    <row r="180" spans="1:14" x14ac:dyDescent="0.45">
      <c r="A180" s="2" t="s">
        <v>139</v>
      </c>
      <c r="B180" s="2" t="s">
        <v>39</v>
      </c>
      <c r="D180" s="2" t="s">
        <v>40</v>
      </c>
      <c r="E180" s="3">
        <v>1500</v>
      </c>
      <c r="F180" s="3">
        <v>1500</v>
      </c>
      <c r="G180" s="3">
        <f t="shared" si="10"/>
        <v>0</v>
      </c>
      <c r="I180" s="3">
        <v>3030.6</v>
      </c>
      <c r="J180" s="3">
        <v>291.97000000000003</v>
      </c>
      <c r="L180" s="3">
        <v>1500</v>
      </c>
    </row>
    <row r="181" spans="1:14" x14ac:dyDescent="0.45">
      <c r="A181" s="2" t="s">
        <v>139</v>
      </c>
      <c r="B181" s="2" t="s">
        <v>149</v>
      </c>
      <c r="D181" s="2" t="s">
        <v>150</v>
      </c>
      <c r="E181" s="3">
        <v>2000</v>
      </c>
      <c r="F181" s="3">
        <v>3152.61</v>
      </c>
      <c r="G181" s="3">
        <f t="shared" si="10"/>
        <v>1152.6100000000001</v>
      </c>
      <c r="I181" s="3">
        <v>2565.46</v>
      </c>
      <c r="J181" s="3">
        <v>2753.39</v>
      </c>
      <c r="L181" s="3">
        <v>2000</v>
      </c>
    </row>
    <row r="182" spans="1:14" x14ac:dyDescent="0.45">
      <c r="D182" s="16" t="s">
        <v>325</v>
      </c>
      <c r="E182" s="17">
        <f>SUM(E167:E181)</f>
        <v>211107</v>
      </c>
      <c r="F182" s="17">
        <f>SUM(F167:F181)</f>
        <v>178102.3</v>
      </c>
      <c r="G182" s="17">
        <f>SUM(G167:G181)</f>
        <v>-33004.699999999997</v>
      </c>
      <c r="H182" s="18">
        <f>(E182-F182)/F182</f>
        <v>0.18531315990865932</v>
      </c>
      <c r="I182" s="17">
        <f>SUM(I167:I181)</f>
        <v>201000.54</v>
      </c>
      <c r="J182" s="17">
        <f>SUM(J167:J181)</f>
        <v>168224.89</v>
      </c>
      <c r="L182" s="17">
        <f>SUM(L167:L181)</f>
        <v>211107</v>
      </c>
    </row>
    <row r="184" spans="1:14" x14ac:dyDescent="0.45">
      <c r="A184" s="2" t="s">
        <v>151</v>
      </c>
      <c r="B184" s="2" t="s">
        <v>137</v>
      </c>
      <c r="D184" s="2" t="s">
        <v>152</v>
      </c>
      <c r="E184" s="3">
        <v>25136</v>
      </c>
      <c r="F184" s="3">
        <v>25136</v>
      </c>
      <c r="G184" s="3">
        <f>F184-E184</f>
        <v>0</v>
      </c>
      <c r="H184" s="6">
        <f>(F184-E184)/F184</f>
        <v>0</v>
      </c>
      <c r="I184" s="3">
        <v>25136</v>
      </c>
      <c r="J184" s="3">
        <v>25136</v>
      </c>
      <c r="L184" s="3">
        <v>25136</v>
      </c>
    </row>
    <row r="185" spans="1:14" x14ac:dyDescent="0.45">
      <c r="D185" s="16" t="s">
        <v>326</v>
      </c>
      <c r="E185" s="17">
        <f t="shared" ref="E185:J185" si="11">E184</f>
        <v>25136</v>
      </c>
      <c r="F185" s="17">
        <f t="shared" si="11"/>
        <v>25136</v>
      </c>
      <c r="G185" s="17">
        <f t="shared" si="11"/>
        <v>0</v>
      </c>
      <c r="H185" s="18">
        <f t="shared" si="11"/>
        <v>0</v>
      </c>
      <c r="I185" s="17">
        <f t="shared" si="11"/>
        <v>25136</v>
      </c>
      <c r="J185" s="17">
        <f t="shared" si="11"/>
        <v>25136</v>
      </c>
      <c r="L185" s="17">
        <f>L184</f>
        <v>25136</v>
      </c>
    </row>
    <row r="187" spans="1:14" x14ac:dyDescent="0.45">
      <c r="A187" s="2" t="s">
        <v>153</v>
      </c>
      <c r="B187" s="27">
        <v>60105</v>
      </c>
      <c r="D187" s="2" t="s">
        <v>432</v>
      </c>
      <c r="E187" s="3">
        <v>0</v>
      </c>
      <c r="F187" s="3">
        <v>0</v>
      </c>
      <c r="G187" s="3">
        <f t="shared" ref="G187:G205" si="12">F187-E187</f>
        <v>0</v>
      </c>
      <c r="I187" s="3">
        <v>0</v>
      </c>
      <c r="J187" s="3">
        <v>27749.13</v>
      </c>
      <c r="L187" s="3">
        <v>0</v>
      </c>
    </row>
    <row r="188" spans="1:14" x14ac:dyDescent="0.45">
      <c r="A188" s="2" t="s">
        <v>153</v>
      </c>
      <c r="B188" s="2" t="s">
        <v>10</v>
      </c>
      <c r="D188" s="2" t="s">
        <v>11</v>
      </c>
      <c r="E188" s="3">
        <v>75116</v>
      </c>
      <c r="F188" s="3">
        <v>91994.2</v>
      </c>
      <c r="G188" s="3">
        <f t="shared" si="12"/>
        <v>16878.199999999997</v>
      </c>
      <c r="I188" s="3">
        <v>75374.23</v>
      </c>
      <c r="J188" s="3">
        <v>73422.84</v>
      </c>
      <c r="L188" s="3">
        <v>75116</v>
      </c>
    </row>
    <row r="189" spans="1:14" x14ac:dyDescent="0.45">
      <c r="A189" s="2" t="s">
        <v>153</v>
      </c>
      <c r="B189" s="27">
        <v>60107</v>
      </c>
      <c r="D189" s="2" t="s">
        <v>433</v>
      </c>
      <c r="E189" s="3">
        <v>0</v>
      </c>
      <c r="F189" s="3">
        <v>0</v>
      </c>
      <c r="G189" s="3">
        <f t="shared" si="12"/>
        <v>0</v>
      </c>
      <c r="I189" s="3">
        <v>9240.16</v>
      </c>
      <c r="J189" s="3">
        <v>0</v>
      </c>
      <c r="L189" s="3">
        <v>0</v>
      </c>
    </row>
    <row r="190" spans="1:14" x14ac:dyDescent="0.45">
      <c r="A190" s="2" t="s">
        <v>153</v>
      </c>
      <c r="B190" s="2" t="s">
        <v>42</v>
      </c>
      <c r="D190" s="2" t="s">
        <v>43</v>
      </c>
      <c r="E190" s="3">
        <v>0</v>
      </c>
      <c r="F190" s="3">
        <v>1456.5</v>
      </c>
      <c r="G190" s="3">
        <f t="shared" si="12"/>
        <v>1456.5</v>
      </c>
      <c r="I190" s="3">
        <v>0</v>
      </c>
      <c r="J190" s="3">
        <v>100.32</v>
      </c>
      <c r="L190" s="3">
        <v>0</v>
      </c>
    </row>
    <row r="191" spans="1:14" x14ac:dyDescent="0.45">
      <c r="A191" s="2" t="s">
        <v>153</v>
      </c>
      <c r="B191" s="2" t="s">
        <v>79</v>
      </c>
      <c r="D191" s="2" t="s">
        <v>140</v>
      </c>
      <c r="E191" s="3">
        <v>2000</v>
      </c>
      <c r="F191" s="3">
        <v>450</v>
      </c>
      <c r="G191" s="3">
        <f t="shared" si="12"/>
        <v>-1550</v>
      </c>
      <c r="I191" s="3">
        <v>200</v>
      </c>
      <c r="J191" s="3">
        <v>247.49</v>
      </c>
      <c r="L191" s="3">
        <v>2000</v>
      </c>
    </row>
    <row r="192" spans="1:14" x14ac:dyDescent="0.45">
      <c r="A192" s="2" t="s">
        <v>153</v>
      </c>
      <c r="B192" s="27">
        <v>60252</v>
      </c>
      <c r="D192" s="2" t="s">
        <v>426</v>
      </c>
      <c r="E192" s="3">
        <v>0</v>
      </c>
      <c r="F192" s="3">
        <v>0</v>
      </c>
      <c r="G192" s="3">
        <f t="shared" si="12"/>
        <v>0</v>
      </c>
      <c r="I192" s="3">
        <v>0</v>
      </c>
      <c r="J192" s="3">
        <v>196.69</v>
      </c>
      <c r="L192" s="3">
        <v>0</v>
      </c>
    </row>
    <row r="193" spans="1:12" x14ac:dyDescent="0.45">
      <c r="A193" s="2" t="s">
        <v>153</v>
      </c>
      <c r="B193" s="2" t="s">
        <v>52</v>
      </c>
      <c r="D193" s="2" t="s">
        <v>53</v>
      </c>
      <c r="E193" s="3">
        <v>24201</v>
      </c>
      <c r="F193" s="3">
        <v>18880</v>
      </c>
      <c r="G193" s="3">
        <f t="shared" si="12"/>
        <v>-5321</v>
      </c>
      <c r="I193" s="3">
        <v>24641.97</v>
      </c>
      <c r="J193" s="3">
        <v>55372.91</v>
      </c>
      <c r="L193" s="3">
        <v>24201</v>
      </c>
    </row>
    <row r="194" spans="1:12" x14ac:dyDescent="0.45">
      <c r="A194" s="2" t="s">
        <v>153</v>
      </c>
      <c r="B194" s="27">
        <v>60330</v>
      </c>
      <c r="D194" s="2" t="s">
        <v>415</v>
      </c>
      <c r="E194" s="3">
        <v>0</v>
      </c>
      <c r="F194" s="3">
        <v>500</v>
      </c>
      <c r="G194" s="3">
        <f t="shared" si="12"/>
        <v>500</v>
      </c>
      <c r="I194" s="3">
        <v>463.56</v>
      </c>
      <c r="J194" s="3">
        <v>0</v>
      </c>
      <c r="L194" s="3">
        <v>0</v>
      </c>
    </row>
    <row r="195" spans="1:12" x14ac:dyDescent="0.45">
      <c r="A195" s="2" t="s">
        <v>153</v>
      </c>
      <c r="B195" s="2" t="s">
        <v>141</v>
      </c>
      <c r="D195" s="2" t="s">
        <v>142</v>
      </c>
      <c r="E195" s="3">
        <v>18000</v>
      </c>
      <c r="F195" s="3">
        <v>18000</v>
      </c>
      <c r="G195" s="3">
        <f t="shared" si="12"/>
        <v>0</v>
      </c>
      <c r="I195" s="3">
        <v>20852.18</v>
      </c>
      <c r="J195" s="3">
        <v>16743.88</v>
      </c>
      <c r="L195" s="3">
        <v>18000</v>
      </c>
    </row>
    <row r="196" spans="1:12" x14ac:dyDescent="0.45">
      <c r="A196" s="2" t="s">
        <v>153</v>
      </c>
      <c r="B196" s="2" t="s">
        <v>143</v>
      </c>
      <c r="D196" s="2" t="s">
        <v>144</v>
      </c>
      <c r="E196" s="3">
        <v>3800</v>
      </c>
      <c r="F196" s="3">
        <v>3842</v>
      </c>
      <c r="G196" s="3">
        <f t="shared" si="12"/>
        <v>42</v>
      </c>
      <c r="I196" s="3">
        <v>4141.1899999999996</v>
      </c>
      <c r="J196" s="3">
        <v>3218.46</v>
      </c>
      <c r="L196" s="3">
        <v>3800</v>
      </c>
    </row>
    <row r="197" spans="1:12" x14ac:dyDescent="0.45">
      <c r="A197" s="2" t="s">
        <v>153</v>
      </c>
      <c r="B197" s="27">
        <v>60402</v>
      </c>
      <c r="D197" s="2" t="s">
        <v>430</v>
      </c>
      <c r="E197" s="3">
        <v>0</v>
      </c>
      <c r="F197" s="3">
        <v>0</v>
      </c>
      <c r="G197" s="3">
        <f t="shared" si="12"/>
        <v>0</v>
      </c>
      <c r="I197" s="3">
        <v>448.36</v>
      </c>
      <c r="J197" s="3">
        <v>293.47000000000003</v>
      </c>
      <c r="L197" s="3">
        <v>0</v>
      </c>
    </row>
    <row r="198" spans="1:12" x14ac:dyDescent="0.45">
      <c r="A198" s="2" t="s">
        <v>153</v>
      </c>
      <c r="B198" s="2" t="s">
        <v>145</v>
      </c>
      <c r="D198" s="2" t="s">
        <v>146</v>
      </c>
      <c r="E198" s="3">
        <v>3675</v>
      </c>
      <c r="F198" s="3">
        <v>1500</v>
      </c>
      <c r="G198" s="3">
        <f t="shared" si="12"/>
        <v>-2175</v>
      </c>
      <c r="I198" s="3">
        <v>3461.94</v>
      </c>
      <c r="J198" s="3">
        <v>2853.87</v>
      </c>
      <c r="L198" s="3">
        <v>3675</v>
      </c>
    </row>
    <row r="199" spans="1:12" x14ac:dyDescent="0.45">
      <c r="A199" s="2" t="s">
        <v>153</v>
      </c>
      <c r="B199" s="2" t="s">
        <v>147</v>
      </c>
      <c r="D199" s="2" t="s">
        <v>148</v>
      </c>
      <c r="E199" s="3">
        <v>56500</v>
      </c>
      <c r="F199" s="3">
        <v>65682.5</v>
      </c>
      <c r="G199" s="3">
        <f t="shared" si="12"/>
        <v>9182.5</v>
      </c>
      <c r="I199" s="3">
        <v>52913.79</v>
      </c>
      <c r="J199" s="3">
        <v>73698.33</v>
      </c>
      <c r="L199" s="3">
        <v>56500</v>
      </c>
    </row>
    <row r="200" spans="1:12" x14ac:dyDescent="0.45">
      <c r="A200" s="2" t="s">
        <v>153</v>
      </c>
      <c r="B200" s="2" t="s">
        <v>131</v>
      </c>
      <c r="D200" s="2" t="s">
        <v>132</v>
      </c>
      <c r="E200" s="3">
        <v>58300</v>
      </c>
      <c r="F200" s="3">
        <v>55000</v>
      </c>
      <c r="G200" s="3">
        <f t="shared" si="12"/>
        <v>-3300</v>
      </c>
      <c r="I200" s="3">
        <v>58871.49</v>
      </c>
      <c r="J200" s="3">
        <v>42712.32</v>
      </c>
      <c r="L200" s="3">
        <v>58300</v>
      </c>
    </row>
    <row r="201" spans="1:12" x14ac:dyDescent="0.45">
      <c r="A201" s="2" t="s">
        <v>153</v>
      </c>
      <c r="B201" s="2" t="s">
        <v>154</v>
      </c>
      <c r="D201" s="2" t="s">
        <v>155</v>
      </c>
      <c r="E201" s="3">
        <v>6900</v>
      </c>
      <c r="F201" s="3">
        <v>3650</v>
      </c>
      <c r="G201" s="3">
        <f t="shared" si="12"/>
        <v>-3250</v>
      </c>
      <c r="I201" s="3">
        <v>2628.92</v>
      </c>
      <c r="J201" s="3">
        <v>2700</v>
      </c>
      <c r="L201" s="3">
        <v>6900</v>
      </c>
    </row>
    <row r="202" spans="1:12" x14ac:dyDescent="0.45">
      <c r="A202" s="2" t="s">
        <v>153</v>
      </c>
      <c r="B202" s="2" t="s">
        <v>18</v>
      </c>
      <c r="D202" s="2" t="s">
        <v>19</v>
      </c>
      <c r="E202" s="3">
        <v>0</v>
      </c>
      <c r="F202" s="3">
        <v>2000</v>
      </c>
      <c r="G202" s="3">
        <f t="shared" si="12"/>
        <v>2000</v>
      </c>
      <c r="I202" s="3">
        <v>118.65</v>
      </c>
      <c r="J202" s="3">
        <v>152.26</v>
      </c>
      <c r="L202" s="3">
        <v>0</v>
      </c>
    </row>
    <row r="203" spans="1:12" x14ac:dyDescent="0.45">
      <c r="A203" s="2" t="s">
        <v>153</v>
      </c>
      <c r="B203" s="2" t="s">
        <v>39</v>
      </c>
      <c r="D203" s="2" t="s">
        <v>40</v>
      </c>
      <c r="E203" s="3">
        <v>6500</v>
      </c>
      <c r="F203" s="3">
        <v>600</v>
      </c>
      <c r="G203" s="3">
        <f t="shared" si="12"/>
        <v>-5900</v>
      </c>
      <c r="I203" s="3">
        <v>4346.54</v>
      </c>
      <c r="J203" s="3">
        <v>1043.27</v>
      </c>
      <c r="L203" s="3">
        <v>6500</v>
      </c>
    </row>
    <row r="204" spans="1:12" x14ac:dyDescent="0.45">
      <c r="A204" s="2" t="s">
        <v>153</v>
      </c>
      <c r="B204" s="2" t="s">
        <v>149</v>
      </c>
      <c r="D204" s="2" t="s">
        <v>150</v>
      </c>
      <c r="E204" s="3">
        <v>5000</v>
      </c>
      <c r="F204" s="3">
        <v>5100</v>
      </c>
      <c r="G204" s="3">
        <f t="shared" si="12"/>
        <v>100</v>
      </c>
      <c r="I204" s="3">
        <v>4212.49</v>
      </c>
      <c r="J204" s="3">
        <v>4472.03</v>
      </c>
      <c r="L204" s="3">
        <v>5000</v>
      </c>
    </row>
    <row r="205" spans="1:12" x14ac:dyDescent="0.45">
      <c r="A205" s="2" t="s">
        <v>153</v>
      </c>
      <c r="B205" s="2" t="s">
        <v>156</v>
      </c>
      <c r="D205" s="2" t="s">
        <v>157</v>
      </c>
      <c r="E205" s="3">
        <v>0</v>
      </c>
      <c r="F205" s="3">
        <v>0</v>
      </c>
      <c r="G205" s="3">
        <f t="shared" si="12"/>
        <v>0</v>
      </c>
      <c r="I205" s="3">
        <v>19.989999999999998</v>
      </c>
      <c r="J205" s="3">
        <v>1977.95</v>
      </c>
      <c r="L205" s="3">
        <v>0</v>
      </c>
    </row>
    <row r="206" spans="1:12" x14ac:dyDescent="0.45">
      <c r="D206" s="16" t="s">
        <v>327</v>
      </c>
      <c r="E206" s="17">
        <f>SUM(E187:E205)</f>
        <v>259992</v>
      </c>
      <c r="F206" s="17">
        <f>SUM(F187:F205)</f>
        <v>268655.2</v>
      </c>
      <c r="G206" s="17">
        <f>SUM(G187:G205)</f>
        <v>8663.1999999999971</v>
      </c>
      <c r="H206" s="18">
        <f>(E206-F206)/F206</f>
        <v>-3.2246537569345431E-2</v>
      </c>
      <c r="I206" s="17">
        <f>SUM(I187:I205)</f>
        <v>261935.46</v>
      </c>
      <c r="J206" s="17">
        <f>SUM(J187:J205)</f>
        <v>306955.22000000009</v>
      </c>
      <c r="L206" s="17">
        <f>SUM(L187:L205)</f>
        <v>259992</v>
      </c>
    </row>
    <row r="208" spans="1:12" x14ac:dyDescent="0.45">
      <c r="A208" s="2" t="s">
        <v>158</v>
      </c>
      <c r="B208" s="2" t="s">
        <v>8</v>
      </c>
      <c r="D208" s="2" t="s">
        <v>9</v>
      </c>
      <c r="E208" s="3">
        <v>109200</v>
      </c>
      <c r="F208" s="3">
        <v>105403.91</v>
      </c>
      <c r="G208" s="3">
        <f t="shared" ref="G208:G234" si="13">F208-E208</f>
        <v>-3796.0899999999965</v>
      </c>
      <c r="H208" s="6" t="s">
        <v>359</v>
      </c>
      <c r="I208" s="3">
        <v>109883.11</v>
      </c>
      <c r="J208" s="3">
        <v>118856.76</v>
      </c>
      <c r="L208" s="3">
        <v>109200</v>
      </c>
    </row>
    <row r="209" spans="1:14" x14ac:dyDescent="0.45">
      <c r="A209" s="2" t="s">
        <v>158</v>
      </c>
      <c r="B209" s="2" t="s">
        <v>23</v>
      </c>
      <c r="D209" s="2" t="s">
        <v>24</v>
      </c>
      <c r="E209" s="3">
        <v>92289.600000000006</v>
      </c>
      <c r="F209" s="3">
        <v>89074.08</v>
      </c>
      <c r="G209" s="3">
        <f t="shared" si="13"/>
        <v>-3215.5200000000041</v>
      </c>
      <c r="H209" s="6" t="s">
        <v>359</v>
      </c>
      <c r="I209" s="3">
        <v>87871.03</v>
      </c>
      <c r="J209" s="3">
        <v>65122.14</v>
      </c>
      <c r="L209" s="3">
        <v>92289.600000000006</v>
      </c>
    </row>
    <row r="210" spans="1:14" x14ac:dyDescent="0.45">
      <c r="A210" s="2" t="s">
        <v>158</v>
      </c>
      <c r="B210" s="2" t="s">
        <v>25</v>
      </c>
      <c r="D210" s="2" t="s">
        <v>26</v>
      </c>
      <c r="E210" s="3">
        <v>534725</v>
      </c>
      <c r="F210" s="3">
        <v>505483.92</v>
      </c>
      <c r="G210" s="3">
        <f t="shared" si="13"/>
        <v>-29241.080000000016</v>
      </c>
      <c r="H210" s="6" t="s">
        <v>359</v>
      </c>
      <c r="I210" s="3">
        <v>387867.2</v>
      </c>
      <c r="J210" s="3">
        <v>234732.49</v>
      </c>
      <c r="L210" s="3">
        <v>534725</v>
      </c>
    </row>
    <row r="211" spans="1:14" x14ac:dyDescent="0.45">
      <c r="A211" s="2" t="s">
        <v>158</v>
      </c>
      <c r="B211" s="2" t="s">
        <v>10</v>
      </c>
      <c r="D211" s="2" t="s">
        <v>11</v>
      </c>
      <c r="E211" s="3">
        <v>0</v>
      </c>
      <c r="F211" s="3">
        <v>0</v>
      </c>
      <c r="G211" s="3">
        <f t="shared" si="13"/>
        <v>0</v>
      </c>
      <c r="I211" s="3">
        <v>102508.35</v>
      </c>
      <c r="J211" s="3">
        <v>110844.34</v>
      </c>
      <c r="L211" s="3">
        <v>0</v>
      </c>
    </row>
    <row r="212" spans="1:14" x14ac:dyDescent="0.45">
      <c r="A212" s="2" t="s">
        <v>158</v>
      </c>
      <c r="B212" s="2" t="s">
        <v>47</v>
      </c>
      <c r="D212" s="2" t="s">
        <v>48</v>
      </c>
      <c r="E212" s="3">
        <v>118640</v>
      </c>
      <c r="F212" s="3">
        <v>105100</v>
      </c>
      <c r="G212" s="3">
        <f t="shared" si="13"/>
        <v>-13540</v>
      </c>
      <c r="H212" s="6" t="s">
        <v>359</v>
      </c>
      <c r="I212" s="3">
        <v>130466.28</v>
      </c>
      <c r="J212" s="3">
        <v>100037.5</v>
      </c>
      <c r="L212" s="3">
        <v>118640</v>
      </c>
    </row>
    <row r="213" spans="1:14" x14ac:dyDescent="0.45">
      <c r="A213" s="2" t="s">
        <v>158</v>
      </c>
      <c r="B213" s="2" t="s">
        <v>42</v>
      </c>
      <c r="D213" s="2" t="s">
        <v>43</v>
      </c>
      <c r="E213" s="3">
        <v>6000</v>
      </c>
      <c r="F213" s="3">
        <v>0</v>
      </c>
      <c r="G213" s="3">
        <f t="shared" si="13"/>
        <v>-6000</v>
      </c>
      <c r="I213" s="3">
        <v>17012.98</v>
      </c>
      <c r="J213" s="3">
        <v>13084.31</v>
      </c>
      <c r="L213" s="3">
        <v>6000</v>
      </c>
    </row>
    <row r="214" spans="1:14" x14ac:dyDescent="0.45">
      <c r="A214" s="2" t="s">
        <v>158</v>
      </c>
      <c r="B214" s="2" t="s">
        <v>79</v>
      </c>
      <c r="D214" s="2" t="s">
        <v>140</v>
      </c>
      <c r="E214" s="3">
        <v>5000</v>
      </c>
      <c r="F214" s="3">
        <v>1500</v>
      </c>
      <c r="G214" s="3">
        <f t="shared" si="13"/>
        <v>-3500</v>
      </c>
      <c r="I214" s="3">
        <v>525</v>
      </c>
      <c r="J214" s="3">
        <v>1794.55</v>
      </c>
      <c r="L214" s="42">
        <v>1500</v>
      </c>
      <c r="N214" s="140" t="s">
        <v>465</v>
      </c>
    </row>
    <row r="215" spans="1:14" x14ac:dyDescent="0.45">
      <c r="A215" s="2" t="s">
        <v>158</v>
      </c>
      <c r="B215" s="2" t="s">
        <v>14</v>
      </c>
      <c r="D215" s="2" t="s">
        <v>15</v>
      </c>
      <c r="E215" s="3">
        <v>6880</v>
      </c>
      <c r="F215" s="3">
        <v>5740</v>
      </c>
      <c r="G215" s="3">
        <f t="shared" si="13"/>
        <v>-1140</v>
      </c>
      <c r="I215" s="3">
        <v>4112.2299999999996</v>
      </c>
      <c r="J215" s="3">
        <v>8977.83</v>
      </c>
      <c r="L215" s="42">
        <v>2752</v>
      </c>
      <c r="N215" s="140" t="s">
        <v>466</v>
      </c>
    </row>
    <row r="216" spans="1:14" x14ac:dyDescent="0.45">
      <c r="A216" s="2" t="s">
        <v>158</v>
      </c>
      <c r="B216" s="2" t="s">
        <v>31</v>
      </c>
      <c r="D216" s="2" t="s">
        <v>32</v>
      </c>
      <c r="E216" s="3">
        <v>3000</v>
      </c>
      <c r="F216" s="3">
        <v>5000</v>
      </c>
      <c r="G216" s="3">
        <f t="shared" si="13"/>
        <v>2000</v>
      </c>
      <c r="I216" s="3">
        <v>3547.81</v>
      </c>
      <c r="J216" s="3">
        <v>4984.1000000000004</v>
      </c>
      <c r="L216" s="42">
        <v>1200</v>
      </c>
      <c r="N216" s="140" t="s">
        <v>467</v>
      </c>
    </row>
    <row r="217" spans="1:14" x14ac:dyDescent="0.45">
      <c r="A217" s="2" t="s">
        <v>158</v>
      </c>
      <c r="B217" s="2" t="s">
        <v>33</v>
      </c>
      <c r="D217" s="2" t="s">
        <v>34</v>
      </c>
      <c r="E217" s="3">
        <v>1000</v>
      </c>
      <c r="F217" s="3">
        <v>3500</v>
      </c>
      <c r="G217" s="3">
        <f t="shared" si="13"/>
        <v>2500</v>
      </c>
      <c r="I217" s="3">
        <v>342.17</v>
      </c>
      <c r="J217" s="3">
        <v>3250.22</v>
      </c>
      <c r="L217" s="42">
        <v>400</v>
      </c>
      <c r="N217" s="140" t="s">
        <v>467</v>
      </c>
    </row>
    <row r="218" spans="1:14" x14ac:dyDescent="0.45">
      <c r="A218" s="2" t="s">
        <v>158</v>
      </c>
      <c r="B218" s="2" t="s">
        <v>16</v>
      </c>
      <c r="D218" s="2" t="s">
        <v>17</v>
      </c>
      <c r="E218" s="3">
        <v>250</v>
      </c>
      <c r="F218" s="3">
        <v>250</v>
      </c>
      <c r="G218" s="3">
        <f t="shared" si="13"/>
        <v>0</v>
      </c>
      <c r="I218" s="3">
        <v>1705.07</v>
      </c>
      <c r="J218" s="3">
        <v>1268.68</v>
      </c>
      <c r="L218" s="3">
        <v>250</v>
      </c>
    </row>
    <row r="219" spans="1:14" x14ac:dyDescent="0.45">
      <c r="A219" s="2" t="s">
        <v>163</v>
      </c>
      <c r="B219" s="2" t="s">
        <v>35</v>
      </c>
      <c r="D219" s="2" t="s">
        <v>36</v>
      </c>
      <c r="E219" s="3">
        <v>0</v>
      </c>
      <c r="F219" s="3">
        <v>0</v>
      </c>
      <c r="G219" s="3">
        <f t="shared" si="13"/>
        <v>0</v>
      </c>
      <c r="I219" s="3">
        <v>3325.57</v>
      </c>
      <c r="J219" s="3">
        <v>862.23</v>
      </c>
      <c r="L219" s="3">
        <v>0</v>
      </c>
    </row>
    <row r="220" spans="1:14" ht="28.5" x14ac:dyDescent="0.45">
      <c r="A220" s="2" t="s">
        <v>158</v>
      </c>
      <c r="B220" s="2" t="s">
        <v>52</v>
      </c>
      <c r="D220" s="2" t="s">
        <v>53</v>
      </c>
      <c r="E220" s="3">
        <v>16056</v>
      </c>
      <c r="F220" s="3">
        <v>8300</v>
      </c>
      <c r="G220" s="3">
        <f t="shared" si="13"/>
        <v>-7756</v>
      </c>
      <c r="I220" s="3">
        <v>6466.36</v>
      </c>
      <c r="J220" s="3">
        <v>4606</v>
      </c>
      <c r="L220" s="42">
        <v>16056</v>
      </c>
      <c r="N220" s="140" t="s">
        <v>468</v>
      </c>
    </row>
    <row r="221" spans="1:14" x14ac:dyDescent="0.45">
      <c r="A221" s="2" t="s">
        <v>158</v>
      </c>
      <c r="B221" s="2" t="s">
        <v>159</v>
      </c>
      <c r="D221" s="2" t="s">
        <v>160</v>
      </c>
      <c r="E221" s="3">
        <v>11000</v>
      </c>
      <c r="F221" s="3">
        <v>10440</v>
      </c>
      <c r="G221" s="3">
        <f t="shared" si="13"/>
        <v>-560</v>
      </c>
      <c r="I221" s="3">
        <v>27259.95</v>
      </c>
      <c r="J221" s="3">
        <v>17445.189999999999</v>
      </c>
      <c r="L221" s="3">
        <v>11000</v>
      </c>
    </row>
    <row r="222" spans="1:14" x14ac:dyDescent="0.45">
      <c r="A222" s="2" t="s">
        <v>158</v>
      </c>
      <c r="B222" s="2" t="s">
        <v>141</v>
      </c>
      <c r="D222" s="2" t="s">
        <v>142</v>
      </c>
      <c r="E222" s="3">
        <v>13000</v>
      </c>
      <c r="F222" s="3">
        <v>13000</v>
      </c>
      <c r="G222" s="3">
        <f t="shared" si="13"/>
        <v>0</v>
      </c>
      <c r="I222" s="3">
        <v>24377.34</v>
      </c>
      <c r="J222" s="3">
        <v>12021.68</v>
      </c>
      <c r="L222" s="3">
        <v>13000</v>
      </c>
    </row>
    <row r="223" spans="1:14" x14ac:dyDescent="0.45">
      <c r="A223" s="2" t="s">
        <v>158</v>
      </c>
      <c r="B223" s="2" t="s">
        <v>37</v>
      </c>
      <c r="D223" s="2" t="s">
        <v>38</v>
      </c>
      <c r="E223" s="3">
        <v>7350</v>
      </c>
      <c r="F223" s="3">
        <v>8500</v>
      </c>
      <c r="G223" s="3">
        <f t="shared" si="13"/>
        <v>1150</v>
      </c>
      <c r="I223" s="3">
        <v>8336.9599999999991</v>
      </c>
      <c r="J223" s="3">
        <v>7004.39</v>
      </c>
      <c r="L223" s="3">
        <v>7350</v>
      </c>
    </row>
    <row r="224" spans="1:14" x14ac:dyDescent="0.45">
      <c r="A224" s="2" t="s">
        <v>158</v>
      </c>
      <c r="B224" s="2" t="s">
        <v>147</v>
      </c>
      <c r="D224" s="2" t="s">
        <v>148</v>
      </c>
      <c r="E224" s="3">
        <v>1500</v>
      </c>
      <c r="F224" s="3">
        <v>1500</v>
      </c>
      <c r="G224" s="3">
        <f t="shared" si="13"/>
        <v>0</v>
      </c>
      <c r="I224" s="3">
        <v>3730.61</v>
      </c>
      <c r="J224" s="3">
        <v>3038.08</v>
      </c>
      <c r="L224" s="3">
        <v>1500</v>
      </c>
    </row>
    <row r="225" spans="1:12" x14ac:dyDescent="0.45">
      <c r="A225" s="2" t="s">
        <v>158</v>
      </c>
      <c r="B225" s="2" t="s">
        <v>161</v>
      </c>
      <c r="D225" s="2" t="s">
        <v>162</v>
      </c>
      <c r="E225" s="3">
        <v>1223.5999999999999</v>
      </c>
      <c r="F225" s="3">
        <v>2400</v>
      </c>
      <c r="G225" s="3">
        <f t="shared" si="13"/>
        <v>1176.4000000000001</v>
      </c>
      <c r="I225" s="3">
        <v>1291.75</v>
      </c>
      <c r="J225" s="3">
        <v>2543.88</v>
      </c>
      <c r="L225" s="3">
        <v>1223.5999999999999</v>
      </c>
    </row>
    <row r="226" spans="1:12" x14ac:dyDescent="0.45">
      <c r="A226" s="2" t="s">
        <v>158</v>
      </c>
      <c r="B226" s="2" t="s">
        <v>54</v>
      </c>
      <c r="D226" s="2" t="s">
        <v>55</v>
      </c>
      <c r="E226" s="3">
        <v>3245</v>
      </c>
      <c r="F226" s="3">
        <v>2250</v>
      </c>
      <c r="G226" s="3">
        <f t="shared" si="13"/>
        <v>-995</v>
      </c>
      <c r="I226" s="3">
        <v>3034.67</v>
      </c>
      <c r="J226" s="3">
        <v>3673.66</v>
      </c>
      <c r="L226" s="3">
        <v>3245</v>
      </c>
    </row>
    <row r="227" spans="1:12" x14ac:dyDescent="0.45">
      <c r="A227" s="2" t="s">
        <v>158</v>
      </c>
      <c r="B227" s="2" t="s">
        <v>131</v>
      </c>
      <c r="D227" s="2" t="s">
        <v>132</v>
      </c>
      <c r="E227" s="3">
        <v>17000</v>
      </c>
      <c r="F227" s="3">
        <v>8500</v>
      </c>
      <c r="G227" s="3">
        <f t="shared" si="13"/>
        <v>-8500</v>
      </c>
      <c r="I227" s="3">
        <v>27076.83</v>
      </c>
      <c r="J227" s="3">
        <v>7197.1</v>
      </c>
      <c r="L227" s="3">
        <v>17000</v>
      </c>
    </row>
    <row r="228" spans="1:12" x14ac:dyDescent="0.45">
      <c r="A228" s="2" t="s">
        <v>158</v>
      </c>
      <c r="B228" s="2" t="s">
        <v>64</v>
      </c>
      <c r="D228" s="2" t="s">
        <v>65</v>
      </c>
      <c r="E228" s="3">
        <v>2500</v>
      </c>
      <c r="F228" s="3">
        <v>800</v>
      </c>
      <c r="G228" s="3">
        <f t="shared" si="13"/>
        <v>-1700</v>
      </c>
      <c r="I228" s="3">
        <v>90.75</v>
      </c>
      <c r="J228" s="3">
        <v>0</v>
      </c>
      <c r="L228" s="3">
        <v>2500</v>
      </c>
    </row>
    <row r="229" spans="1:12" x14ac:dyDescent="0.45">
      <c r="A229" s="2" t="s">
        <v>158</v>
      </c>
      <c r="B229" s="2" t="s">
        <v>56</v>
      </c>
      <c r="D229" s="2" t="s">
        <v>57</v>
      </c>
      <c r="E229" s="3">
        <v>17500</v>
      </c>
      <c r="F229" s="3">
        <v>6000</v>
      </c>
      <c r="G229" s="3">
        <f t="shared" si="13"/>
        <v>-11500</v>
      </c>
      <c r="I229" s="3">
        <v>14694.65</v>
      </c>
      <c r="J229" s="3">
        <v>6189.75</v>
      </c>
      <c r="L229" s="3">
        <v>17500</v>
      </c>
    </row>
    <row r="230" spans="1:12" x14ac:dyDescent="0.45">
      <c r="A230" s="2" t="s">
        <v>158</v>
      </c>
      <c r="B230" s="2" t="s">
        <v>18</v>
      </c>
      <c r="D230" s="2" t="s">
        <v>19</v>
      </c>
      <c r="E230" s="3">
        <v>0</v>
      </c>
      <c r="F230" s="3">
        <v>2800</v>
      </c>
      <c r="G230" s="3">
        <f t="shared" si="13"/>
        <v>2800</v>
      </c>
      <c r="I230" s="3">
        <v>4116.95</v>
      </c>
      <c r="J230" s="3">
        <v>8997.08</v>
      </c>
      <c r="L230" s="3">
        <v>0</v>
      </c>
    </row>
    <row r="231" spans="1:12" x14ac:dyDescent="0.45">
      <c r="A231" s="2" t="s">
        <v>158</v>
      </c>
      <c r="B231" s="2" t="s">
        <v>39</v>
      </c>
      <c r="D231" s="2" t="s">
        <v>40</v>
      </c>
      <c r="E231" s="3">
        <v>4000</v>
      </c>
      <c r="F231" s="3">
        <v>13000</v>
      </c>
      <c r="G231" s="3">
        <f t="shared" si="13"/>
        <v>9000</v>
      </c>
      <c r="I231" s="3">
        <v>14473.47</v>
      </c>
      <c r="J231" s="3">
        <v>7552.35</v>
      </c>
      <c r="L231" s="3">
        <v>4000</v>
      </c>
    </row>
    <row r="232" spans="1:12" x14ac:dyDescent="0.45">
      <c r="A232" s="2" t="s">
        <v>158</v>
      </c>
      <c r="B232" s="2" t="s">
        <v>44</v>
      </c>
      <c r="D232" s="2" t="s">
        <v>45</v>
      </c>
      <c r="E232" s="3">
        <v>500</v>
      </c>
      <c r="F232" s="3">
        <v>2800</v>
      </c>
      <c r="G232" s="3">
        <f t="shared" si="13"/>
        <v>2300</v>
      </c>
      <c r="I232" s="3">
        <v>200</v>
      </c>
      <c r="J232" s="3">
        <v>448.94</v>
      </c>
      <c r="L232" s="3">
        <v>500</v>
      </c>
    </row>
    <row r="233" spans="1:12" x14ac:dyDescent="0.45">
      <c r="A233" s="2" t="s">
        <v>158</v>
      </c>
      <c r="B233" s="2" t="s">
        <v>149</v>
      </c>
      <c r="D233" s="2" t="s">
        <v>150</v>
      </c>
      <c r="E233" s="3">
        <v>1500</v>
      </c>
      <c r="F233" s="3">
        <v>800</v>
      </c>
      <c r="G233" s="3">
        <f t="shared" si="13"/>
        <v>-700</v>
      </c>
      <c r="I233" s="3">
        <v>1257.98</v>
      </c>
      <c r="J233" s="3">
        <v>0</v>
      </c>
      <c r="L233" s="3">
        <v>1500</v>
      </c>
    </row>
    <row r="234" spans="1:12" x14ac:dyDescent="0.45">
      <c r="A234" s="27">
        <v>21124</v>
      </c>
      <c r="B234" s="27">
        <v>60760</v>
      </c>
      <c r="D234" s="43" t="s">
        <v>459</v>
      </c>
      <c r="E234" s="3">
        <v>0</v>
      </c>
      <c r="F234" s="3">
        <v>0</v>
      </c>
      <c r="G234" s="3">
        <f t="shared" si="13"/>
        <v>0</v>
      </c>
      <c r="L234" s="3">
        <v>1250</v>
      </c>
    </row>
    <row r="235" spans="1:12" x14ac:dyDescent="0.45">
      <c r="D235" s="16" t="s">
        <v>328</v>
      </c>
      <c r="E235" s="17">
        <f>SUM(E208:E234)</f>
        <v>973359.2</v>
      </c>
      <c r="F235" s="17">
        <f>SUM(F208:F234)</f>
        <v>902141.90999999992</v>
      </c>
      <c r="G235" s="17">
        <f>SUM(G208:G234)</f>
        <v>-71217.290000000008</v>
      </c>
      <c r="H235" s="18">
        <f>(E235-F235)/F235</f>
        <v>7.8942447092387097E-2</v>
      </c>
      <c r="I235" s="17">
        <f>SUM(I208:I233)</f>
        <v>985575.06999999983</v>
      </c>
      <c r="J235" s="17">
        <f>SUM(J208:J233)</f>
        <v>744533.24999999988</v>
      </c>
      <c r="L235" s="17">
        <f>SUM(L208:L234)</f>
        <v>964581.2</v>
      </c>
    </row>
    <row r="236" spans="1:12" x14ac:dyDescent="0.45">
      <c r="L236" s="21"/>
    </row>
    <row r="237" spans="1:12" x14ac:dyDescent="0.45">
      <c r="A237" s="2" t="s">
        <v>163</v>
      </c>
      <c r="B237" s="2" t="s">
        <v>25</v>
      </c>
      <c r="D237" s="2" t="s">
        <v>26</v>
      </c>
      <c r="E237" s="39">
        <v>220854.39999999999</v>
      </c>
      <c r="F237" s="3">
        <v>213163.92</v>
      </c>
      <c r="G237" s="3">
        <f t="shared" ref="G237:G253" si="14">F237-E237</f>
        <v>-7690.4799999999814</v>
      </c>
      <c r="H237" s="6" t="s">
        <v>358</v>
      </c>
      <c r="I237" s="3">
        <v>221044</v>
      </c>
      <c r="J237" s="3">
        <v>127762.38</v>
      </c>
      <c r="L237" s="39">
        <v>220854.39999999999</v>
      </c>
    </row>
    <row r="238" spans="1:12" x14ac:dyDescent="0.45">
      <c r="A238" s="2" t="s">
        <v>163</v>
      </c>
      <c r="B238" s="2" t="s">
        <v>14</v>
      </c>
      <c r="D238" s="2" t="s">
        <v>15</v>
      </c>
      <c r="E238" s="3">
        <v>120</v>
      </c>
      <c r="F238" s="3">
        <v>399</v>
      </c>
      <c r="G238" s="3">
        <f t="shared" si="14"/>
        <v>279</v>
      </c>
      <c r="I238" s="3">
        <v>129</v>
      </c>
      <c r="J238" s="3">
        <v>381</v>
      </c>
      <c r="L238" s="42">
        <v>0</v>
      </c>
    </row>
    <row r="239" spans="1:12" x14ac:dyDescent="0.45">
      <c r="A239" s="2" t="s">
        <v>163</v>
      </c>
      <c r="B239" s="2" t="s">
        <v>31</v>
      </c>
      <c r="D239" s="2" t="s">
        <v>32</v>
      </c>
      <c r="E239" s="3">
        <v>0</v>
      </c>
      <c r="F239" s="3">
        <v>420</v>
      </c>
      <c r="G239" s="3">
        <f t="shared" si="14"/>
        <v>420</v>
      </c>
      <c r="I239" s="3">
        <v>0</v>
      </c>
      <c r="J239" s="3">
        <v>236.28</v>
      </c>
      <c r="L239" s="3">
        <v>0</v>
      </c>
    </row>
    <row r="240" spans="1:12" x14ac:dyDescent="0.45">
      <c r="A240" s="2" t="s">
        <v>163</v>
      </c>
      <c r="B240" s="2" t="s">
        <v>16</v>
      </c>
      <c r="D240" s="2" t="s">
        <v>17</v>
      </c>
      <c r="E240" s="3">
        <v>120</v>
      </c>
      <c r="F240" s="3">
        <v>120</v>
      </c>
      <c r="G240" s="3">
        <f t="shared" si="14"/>
        <v>0</v>
      </c>
      <c r="I240" s="3">
        <v>240</v>
      </c>
      <c r="J240" s="3">
        <v>80</v>
      </c>
      <c r="L240" s="3">
        <v>120</v>
      </c>
    </row>
    <row r="241" spans="1:14" x14ac:dyDescent="0.45">
      <c r="A241" s="2" t="s">
        <v>163</v>
      </c>
      <c r="B241" s="2" t="s">
        <v>35</v>
      </c>
      <c r="D241" s="2" t="s">
        <v>36</v>
      </c>
      <c r="E241" s="3">
        <v>6000</v>
      </c>
      <c r="F241" s="3">
        <v>6500</v>
      </c>
      <c r="G241" s="3">
        <f t="shared" si="14"/>
        <v>500</v>
      </c>
      <c r="I241" s="3">
        <v>4668.3</v>
      </c>
      <c r="J241" s="3">
        <v>12520.3</v>
      </c>
      <c r="L241" s="42">
        <v>5500</v>
      </c>
    </row>
    <row r="242" spans="1:14" x14ac:dyDescent="0.45">
      <c r="A242" s="2" t="s">
        <v>163</v>
      </c>
      <c r="B242" s="2" t="s">
        <v>37</v>
      </c>
      <c r="D242" s="2" t="s">
        <v>38</v>
      </c>
      <c r="E242" s="7">
        <v>498</v>
      </c>
      <c r="F242" s="3">
        <v>0</v>
      </c>
      <c r="G242" s="3">
        <f t="shared" si="14"/>
        <v>-498</v>
      </c>
      <c r="I242" s="3">
        <v>0</v>
      </c>
      <c r="J242" s="3">
        <v>0</v>
      </c>
      <c r="L242" s="7">
        <v>498</v>
      </c>
    </row>
    <row r="243" spans="1:14" x14ac:dyDescent="0.45">
      <c r="A243" s="2" t="s">
        <v>163</v>
      </c>
      <c r="B243" s="2" t="s">
        <v>18</v>
      </c>
      <c r="D243" s="2" t="s">
        <v>19</v>
      </c>
      <c r="E243" s="3">
        <v>100</v>
      </c>
      <c r="F243" s="3">
        <v>500</v>
      </c>
      <c r="G243" s="3">
        <f t="shared" si="14"/>
        <v>400</v>
      </c>
      <c r="I243" s="3">
        <v>1016.66</v>
      </c>
      <c r="J243" s="3">
        <v>439.83</v>
      </c>
      <c r="L243" s="42">
        <v>50</v>
      </c>
    </row>
    <row r="244" spans="1:14" ht="28.5" x14ac:dyDescent="0.45">
      <c r="A244" s="2" t="s">
        <v>163</v>
      </c>
      <c r="B244" s="2" t="s">
        <v>39</v>
      </c>
      <c r="D244" s="2" t="s">
        <v>40</v>
      </c>
      <c r="E244" s="7">
        <v>15000</v>
      </c>
      <c r="F244" s="3">
        <v>5500</v>
      </c>
      <c r="G244" s="3">
        <f t="shared" si="14"/>
        <v>-9500</v>
      </c>
      <c r="I244" s="3">
        <v>6049.4</v>
      </c>
      <c r="J244" s="3">
        <v>17113.560000000001</v>
      </c>
      <c r="L244" s="46">
        <v>7000</v>
      </c>
      <c r="N244" s="140" t="s">
        <v>469</v>
      </c>
    </row>
    <row r="245" spans="1:14" x14ac:dyDescent="0.45">
      <c r="A245" s="2" t="s">
        <v>163</v>
      </c>
      <c r="B245" s="2" t="s">
        <v>44</v>
      </c>
      <c r="D245" s="2" t="s">
        <v>45</v>
      </c>
      <c r="E245" s="3">
        <v>100</v>
      </c>
      <c r="F245" s="3">
        <v>100</v>
      </c>
      <c r="G245" s="3">
        <f t="shared" si="14"/>
        <v>0</v>
      </c>
      <c r="I245" s="3">
        <v>130</v>
      </c>
      <c r="J245" s="3">
        <v>0</v>
      </c>
      <c r="L245" s="42">
        <v>0</v>
      </c>
    </row>
    <row r="246" spans="1:14" x14ac:dyDescent="0.45">
      <c r="A246" s="2" t="s">
        <v>163</v>
      </c>
      <c r="B246" s="2" t="s">
        <v>164</v>
      </c>
      <c r="D246" s="2" t="s">
        <v>165</v>
      </c>
      <c r="E246" s="3">
        <v>9000</v>
      </c>
      <c r="F246" s="3">
        <v>6000</v>
      </c>
      <c r="G246" s="3">
        <f t="shared" si="14"/>
        <v>-3000</v>
      </c>
      <c r="I246" s="3">
        <v>8136.89</v>
      </c>
      <c r="J246" s="3">
        <v>4631.43</v>
      </c>
      <c r="L246" s="3">
        <v>9000</v>
      </c>
    </row>
    <row r="247" spans="1:14" x14ac:dyDescent="0.45">
      <c r="A247" s="2" t="s">
        <v>163</v>
      </c>
      <c r="B247" s="2" t="s">
        <v>166</v>
      </c>
      <c r="D247" s="2" t="s">
        <v>167</v>
      </c>
      <c r="E247" s="3">
        <v>320000</v>
      </c>
      <c r="F247" s="3">
        <v>320000</v>
      </c>
      <c r="G247" s="3">
        <f t="shared" si="14"/>
        <v>0</v>
      </c>
      <c r="I247" s="3">
        <v>306395.08</v>
      </c>
      <c r="J247" s="3">
        <v>318337.98</v>
      </c>
      <c r="L247" s="3">
        <v>320000</v>
      </c>
    </row>
    <row r="248" spans="1:14" x14ac:dyDescent="0.45">
      <c r="A248" s="2" t="s">
        <v>163</v>
      </c>
      <c r="B248" s="2" t="s">
        <v>168</v>
      </c>
      <c r="D248" s="2" t="s">
        <v>169</v>
      </c>
      <c r="E248" s="3">
        <v>35000</v>
      </c>
      <c r="F248" s="3">
        <v>60000</v>
      </c>
      <c r="G248" s="3">
        <f t="shared" si="14"/>
        <v>25000</v>
      </c>
      <c r="I248" s="3">
        <v>39580.239999999998</v>
      </c>
      <c r="J248" s="3">
        <v>61268.97</v>
      </c>
      <c r="L248" s="42">
        <v>20000</v>
      </c>
    </row>
    <row r="249" spans="1:14" x14ac:dyDescent="0.45">
      <c r="A249" s="2" t="s">
        <v>163</v>
      </c>
      <c r="B249" s="2" t="s">
        <v>170</v>
      </c>
      <c r="D249" s="2" t="s">
        <v>171</v>
      </c>
      <c r="E249" s="3">
        <v>10000</v>
      </c>
      <c r="F249" s="3">
        <v>13000</v>
      </c>
      <c r="G249" s="3">
        <f t="shared" si="14"/>
        <v>3000</v>
      </c>
      <c r="I249" s="3">
        <v>14525</v>
      </c>
      <c r="J249" s="3">
        <v>9600</v>
      </c>
      <c r="L249" s="3">
        <v>10000</v>
      </c>
    </row>
    <row r="250" spans="1:14" x14ac:dyDescent="0.45">
      <c r="A250" s="2" t="s">
        <v>163</v>
      </c>
      <c r="B250" s="2" t="s">
        <v>172</v>
      </c>
      <c r="D250" s="2" t="s">
        <v>173</v>
      </c>
      <c r="E250" s="3">
        <v>925</v>
      </c>
      <c r="F250" s="3">
        <v>925</v>
      </c>
      <c r="G250" s="3">
        <f t="shared" si="14"/>
        <v>0</v>
      </c>
      <c r="I250" s="3">
        <v>1305.77</v>
      </c>
      <c r="J250" s="3">
        <v>0</v>
      </c>
      <c r="L250" s="3">
        <v>925</v>
      </c>
    </row>
    <row r="251" spans="1:14" x14ac:dyDescent="0.45">
      <c r="A251" s="2" t="s">
        <v>163</v>
      </c>
      <c r="B251" s="27">
        <v>60741</v>
      </c>
      <c r="D251" s="2" t="s">
        <v>434</v>
      </c>
      <c r="E251" s="3">
        <v>0</v>
      </c>
      <c r="F251" s="3">
        <v>0</v>
      </c>
      <c r="G251" s="3">
        <f t="shared" si="14"/>
        <v>0</v>
      </c>
      <c r="I251" s="3">
        <v>962.24</v>
      </c>
      <c r="J251" s="3">
        <v>254.02</v>
      </c>
      <c r="L251" s="3">
        <v>0</v>
      </c>
    </row>
    <row r="252" spans="1:14" x14ac:dyDescent="0.45">
      <c r="A252" s="2" t="s">
        <v>163</v>
      </c>
      <c r="B252" s="2" t="s">
        <v>174</v>
      </c>
      <c r="D252" s="2" t="s">
        <v>175</v>
      </c>
      <c r="E252" s="3">
        <v>1000</v>
      </c>
      <c r="F252" s="3">
        <v>3108</v>
      </c>
      <c r="G252" s="3">
        <f t="shared" si="14"/>
        <v>2108</v>
      </c>
      <c r="I252" s="3">
        <v>11059.68</v>
      </c>
      <c r="J252" s="3">
        <v>1637.5</v>
      </c>
      <c r="L252" s="3">
        <v>1000</v>
      </c>
    </row>
    <row r="253" spans="1:14" x14ac:dyDescent="0.45">
      <c r="A253" s="2" t="s">
        <v>163</v>
      </c>
      <c r="B253" s="27">
        <v>60747</v>
      </c>
      <c r="D253" s="2" t="s">
        <v>311</v>
      </c>
      <c r="E253" s="12">
        <v>480000</v>
      </c>
      <c r="F253" s="3">
        <v>480000</v>
      </c>
      <c r="G253" s="3">
        <f t="shared" si="14"/>
        <v>0</v>
      </c>
      <c r="I253" s="3">
        <v>0</v>
      </c>
      <c r="J253" s="3">
        <v>0</v>
      </c>
      <c r="L253" s="12">
        <v>480000</v>
      </c>
    </row>
    <row r="254" spans="1:14" x14ac:dyDescent="0.45">
      <c r="B254" s="27"/>
      <c r="D254" s="16" t="s">
        <v>329</v>
      </c>
      <c r="E254" s="19">
        <f>SUM(E237:E253)</f>
        <v>1098717.3999999999</v>
      </c>
      <c r="F254" s="17">
        <f>SUM(F237:F253)</f>
        <v>1109735.92</v>
      </c>
      <c r="G254" s="17">
        <f>SUM(G237:G253)</f>
        <v>11018.520000000019</v>
      </c>
      <c r="H254" s="18">
        <f>(E254-F254)/F254</f>
        <v>-9.9289567918104515E-3</v>
      </c>
      <c r="I254" s="17">
        <f>SUM(I237:I253)</f>
        <v>615242.26000000013</v>
      </c>
      <c r="J254" s="17">
        <f>SUM(J237:J253)</f>
        <v>554263.25</v>
      </c>
      <c r="L254" s="19">
        <f>SUM(L237:L253)</f>
        <v>1074947.3999999999</v>
      </c>
    </row>
    <row r="255" spans="1:14" x14ac:dyDescent="0.45">
      <c r="B255" s="27"/>
      <c r="E255" s="12"/>
    </row>
    <row r="256" spans="1:14" x14ac:dyDescent="0.45">
      <c r="A256" s="2" t="s">
        <v>186</v>
      </c>
      <c r="B256" s="2" t="s">
        <v>196</v>
      </c>
      <c r="D256" s="2" t="s">
        <v>176</v>
      </c>
      <c r="E256" s="40">
        <v>5000</v>
      </c>
      <c r="F256" s="3">
        <v>0</v>
      </c>
      <c r="G256" s="3">
        <f t="shared" ref="G256:G290" si="15">F256-E256</f>
        <v>-5000</v>
      </c>
      <c r="I256" s="3">
        <v>0</v>
      </c>
      <c r="J256" s="3">
        <v>0</v>
      </c>
      <c r="L256" s="3">
        <v>0</v>
      </c>
    </row>
    <row r="257" spans="1:12" x14ac:dyDescent="0.45">
      <c r="A257" s="2" t="s">
        <v>186</v>
      </c>
      <c r="B257" s="2" t="s">
        <v>196</v>
      </c>
      <c r="D257" s="2" t="s">
        <v>177</v>
      </c>
      <c r="E257" s="40">
        <v>7500</v>
      </c>
      <c r="F257" s="3">
        <v>6766</v>
      </c>
      <c r="G257" s="3">
        <f t="shared" si="15"/>
        <v>-734</v>
      </c>
      <c r="I257" s="3">
        <v>0</v>
      </c>
      <c r="J257" s="3">
        <v>0</v>
      </c>
      <c r="L257" s="3">
        <v>0</v>
      </c>
    </row>
    <row r="258" spans="1:12" x14ac:dyDescent="0.45">
      <c r="A258" s="2" t="s">
        <v>186</v>
      </c>
      <c r="B258" s="2" t="s">
        <v>196</v>
      </c>
      <c r="D258" s="2" t="s">
        <v>178</v>
      </c>
      <c r="E258" s="40">
        <v>2200</v>
      </c>
      <c r="F258" s="3">
        <v>0</v>
      </c>
      <c r="G258" s="3">
        <f t="shared" si="15"/>
        <v>-2200</v>
      </c>
      <c r="I258" s="3">
        <v>0</v>
      </c>
      <c r="J258" s="3">
        <v>0</v>
      </c>
      <c r="L258" s="3">
        <v>0</v>
      </c>
    </row>
    <row r="259" spans="1:12" x14ac:dyDescent="0.45">
      <c r="A259" s="2" t="s">
        <v>186</v>
      </c>
      <c r="B259" s="2" t="s">
        <v>196</v>
      </c>
      <c r="D259" s="2" t="s">
        <v>179</v>
      </c>
      <c r="E259" s="40">
        <v>6000</v>
      </c>
      <c r="F259" s="3">
        <v>0</v>
      </c>
      <c r="G259" s="3">
        <f t="shared" si="15"/>
        <v>-6000</v>
      </c>
      <c r="I259" s="3">
        <v>0</v>
      </c>
      <c r="J259" s="3">
        <v>0</v>
      </c>
      <c r="L259" s="3">
        <v>0</v>
      </c>
    </row>
    <row r="260" spans="1:12" x14ac:dyDescent="0.45">
      <c r="A260" s="2" t="s">
        <v>186</v>
      </c>
      <c r="B260" s="2" t="s">
        <v>196</v>
      </c>
      <c r="D260" s="2" t="s">
        <v>180</v>
      </c>
      <c r="E260" s="40">
        <v>25000</v>
      </c>
      <c r="F260" s="3">
        <v>24000</v>
      </c>
      <c r="G260" s="3">
        <f t="shared" si="15"/>
        <v>-1000</v>
      </c>
      <c r="I260" s="3">
        <v>0</v>
      </c>
      <c r="J260" s="3">
        <v>0</v>
      </c>
      <c r="L260" s="3">
        <v>0</v>
      </c>
    </row>
    <row r="261" spans="1:12" x14ac:dyDescent="0.45">
      <c r="A261" s="2" t="s">
        <v>186</v>
      </c>
      <c r="B261" s="2" t="s">
        <v>196</v>
      </c>
      <c r="D261" s="2" t="s">
        <v>181</v>
      </c>
      <c r="E261" s="40">
        <v>30000</v>
      </c>
      <c r="F261" s="3">
        <v>12000</v>
      </c>
      <c r="G261" s="3">
        <f t="shared" si="15"/>
        <v>-18000</v>
      </c>
      <c r="I261" s="3">
        <v>0</v>
      </c>
      <c r="J261" s="3">
        <v>0</v>
      </c>
      <c r="L261" s="3">
        <v>0</v>
      </c>
    </row>
    <row r="262" spans="1:12" x14ac:dyDescent="0.45">
      <c r="A262" s="2" t="s">
        <v>186</v>
      </c>
      <c r="B262" s="2" t="s">
        <v>196</v>
      </c>
      <c r="D262" s="2" t="s">
        <v>182</v>
      </c>
      <c r="E262" s="40">
        <v>4500</v>
      </c>
      <c r="F262" s="3">
        <v>4500</v>
      </c>
      <c r="G262" s="3">
        <f t="shared" si="15"/>
        <v>0</v>
      </c>
      <c r="I262" s="3">
        <v>0</v>
      </c>
      <c r="J262" s="3">
        <v>0</v>
      </c>
      <c r="L262" s="3">
        <v>0</v>
      </c>
    </row>
    <row r="263" spans="1:12" x14ac:dyDescent="0.45">
      <c r="A263" s="2" t="s">
        <v>186</v>
      </c>
      <c r="B263" s="2" t="s">
        <v>196</v>
      </c>
      <c r="D263" s="2" t="s">
        <v>183</v>
      </c>
      <c r="E263" s="40">
        <v>2000</v>
      </c>
      <c r="F263" s="3">
        <v>0</v>
      </c>
      <c r="G263" s="3">
        <f t="shared" si="15"/>
        <v>-2000</v>
      </c>
      <c r="I263" s="3">
        <v>0</v>
      </c>
      <c r="J263" s="3">
        <v>0</v>
      </c>
      <c r="L263" s="3">
        <v>0</v>
      </c>
    </row>
    <row r="264" spans="1:12" x14ac:dyDescent="0.45">
      <c r="A264" s="2" t="s">
        <v>186</v>
      </c>
      <c r="B264" s="2" t="s">
        <v>196</v>
      </c>
      <c r="D264" s="2" t="s">
        <v>184</v>
      </c>
      <c r="E264" s="40">
        <v>40000</v>
      </c>
      <c r="F264" s="3">
        <v>0</v>
      </c>
      <c r="G264" s="3">
        <f t="shared" si="15"/>
        <v>-40000</v>
      </c>
      <c r="I264" s="3">
        <v>0</v>
      </c>
      <c r="J264" s="3">
        <v>0</v>
      </c>
      <c r="L264" s="3">
        <v>0</v>
      </c>
    </row>
    <row r="265" spans="1:12" x14ac:dyDescent="0.45">
      <c r="A265" s="2" t="s">
        <v>186</v>
      </c>
      <c r="B265" s="2" t="s">
        <v>196</v>
      </c>
      <c r="D265" s="2" t="s">
        <v>185</v>
      </c>
      <c r="E265" s="40">
        <v>20000</v>
      </c>
      <c r="F265" s="3">
        <v>15000</v>
      </c>
      <c r="G265" s="3">
        <f t="shared" si="15"/>
        <v>-5000</v>
      </c>
      <c r="I265" s="3">
        <v>0</v>
      </c>
      <c r="J265" s="3">
        <v>0</v>
      </c>
      <c r="L265" s="3">
        <v>0</v>
      </c>
    </row>
    <row r="266" spans="1:12" x14ac:dyDescent="0.45">
      <c r="A266" s="2" t="s">
        <v>186</v>
      </c>
      <c r="B266" s="2" t="s">
        <v>196</v>
      </c>
      <c r="D266" s="2" t="s">
        <v>187</v>
      </c>
      <c r="E266" s="40">
        <v>15000</v>
      </c>
      <c r="F266" s="3">
        <v>15000</v>
      </c>
      <c r="G266" s="3">
        <f t="shared" si="15"/>
        <v>0</v>
      </c>
      <c r="I266" s="3">
        <v>0</v>
      </c>
      <c r="J266" s="3">
        <v>0</v>
      </c>
      <c r="L266" s="3">
        <v>0</v>
      </c>
    </row>
    <row r="267" spans="1:12" x14ac:dyDescent="0.45">
      <c r="A267" s="2" t="s">
        <v>186</v>
      </c>
      <c r="B267" s="2" t="s">
        <v>196</v>
      </c>
      <c r="D267" s="2" t="s">
        <v>188</v>
      </c>
      <c r="E267" s="40">
        <v>1000000</v>
      </c>
      <c r="F267" s="3">
        <v>1000000</v>
      </c>
      <c r="G267" s="3">
        <f t="shared" si="15"/>
        <v>0</v>
      </c>
      <c r="I267" s="3">
        <v>0</v>
      </c>
      <c r="J267" s="3">
        <v>0</v>
      </c>
      <c r="L267" s="3">
        <v>0</v>
      </c>
    </row>
    <row r="268" spans="1:12" x14ac:dyDescent="0.45">
      <c r="A268" s="2" t="s">
        <v>186</v>
      </c>
      <c r="B268" s="2" t="s">
        <v>196</v>
      </c>
      <c r="D268" s="2" t="s">
        <v>189</v>
      </c>
      <c r="E268" s="40">
        <v>12000</v>
      </c>
      <c r="F268" s="3">
        <v>7500</v>
      </c>
      <c r="G268" s="3">
        <f t="shared" si="15"/>
        <v>-4500</v>
      </c>
      <c r="I268" s="3">
        <v>0</v>
      </c>
      <c r="J268" s="3">
        <v>0</v>
      </c>
      <c r="L268" s="3">
        <v>0</v>
      </c>
    </row>
    <row r="269" spans="1:12" x14ac:dyDescent="0.45">
      <c r="A269" s="2" t="s">
        <v>186</v>
      </c>
      <c r="B269" s="2" t="s">
        <v>196</v>
      </c>
      <c r="D269" s="2" t="s">
        <v>190</v>
      </c>
      <c r="E269" s="40">
        <v>90000</v>
      </c>
      <c r="F269" s="3">
        <v>36750</v>
      </c>
      <c r="G269" s="3">
        <f t="shared" si="15"/>
        <v>-53250</v>
      </c>
      <c r="I269" s="3">
        <v>0</v>
      </c>
      <c r="J269" s="3">
        <v>0</v>
      </c>
      <c r="L269" s="3">
        <v>0</v>
      </c>
    </row>
    <row r="270" spans="1:12" x14ac:dyDescent="0.45">
      <c r="A270" s="2" t="s">
        <v>186</v>
      </c>
      <c r="B270" s="2" t="s">
        <v>196</v>
      </c>
      <c r="D270" s="2" t="s">
        <v>191</v>
      </c>
      <c r="E270" s="40">
        <v>0</v>
      </c>
      <c r="F270" s="3">
        <v>0</v>
      </c>
      <c r="G270" s="3">
        <f t="shared" si="15"/>
        <v>0</v>
      </c>
      <c r="I270" s="3">
        <v>0</v>
      </c>
      <c r="J270" s="3">
        <v>0</v>
      </c>
      <c r="L270" s="3">
        <v>0</v>
      </c>
    </row>
    <row r="271" spans="1:12" x14ac:dyDescent="0.45">
      <c r="A271" s="2" t="s">
        <v>186</v>
      </c>
      <c r="B271" s="2" t="s">
        <v>196</v>
      </c>
      <c r="D271" s="2" t="s">
        <v>192</v>
      </c>
      <c r="E271" s="40">
        <v>117000</v>
      </c>
      <c r="F271" s="3">
        <v>110000</v>
      </c>
      <c r="G271" s="3">
        <f t="shared" si="15"/>
        <v>-7000</v>
      </c>
      <c r="I271" s="3">
        <v>0</v>
      </c>
      <c r="J271" s="3">
        <v>0</v>
      </c>
      <c r="L271" s="3">
        <v>0</v>
      </c>
    </row>
    <row r="272" spans="1:12" x14ac:dyDescent="0.45">
      <c r="A272" s="2" t="s">
        <v>186</v>
      </c>
      <c r="B272" s="2" t="s">
        <v>196</v>
      </c>
      <c r="D272" s="2" t="s">
        <v>368</v>
      </c>
      <c r="E272" s="40">
        <v>2500</v>
      </c>
      <c r="F272" s="3">
        <v>5000</v>
      </c>
      <c r="G272" s="3">
        <f t="shared" si="15"/>
        <v>2500</v>
      </c>
      <c r="I272" s="3">
        <v>0</v>
      </c>
      <c r="J272" s="3">
        <v>0</v>
      </c>
      <c r="L272" s="3">
        <v>0</v>
      </c>
    </row>
    <row r="273" spans="1:12" x14ac:dyDescent="0.45">
      <c r="A273" s="2" t="s">
        <v>186</v>
      </c>
      <c r="B273" s="2" t="s">
        <v>196</v>
      </c>
      <c r="D273" s="2" t="s">
        <v>369</v>
      </c>
      <c r="E273" s="40">
        <v>2500</v>
      </c>
      <c r="F273" s="3">
        <v>0</v>
      </c>
      <c r="G273" s="3">
        <f t="shared" si="15"/>
        <v>-2500</v>
      </c>
      <c r="I273" s="3">
        <v>0</v>
      </c>
      <c r="J273" s="3">
        <v>0</v>
      </c>
      <c r="L273" s="3">
        <v>0</v>
      </c>
    </row>
    <row r="274" spans="1:12" x14ac:dyDescent="0.45">
      <c r="A274" s="2" t="s">
        <v>186</v>
      </c>
      <c r="B274" s="2" t="s">
        <v>196</v>
      </c>
      <c r="D274" s="2" t="s">
        <v>370</v>
      </c>
      <c r="E274" s="40">
        <v>5000</v>
      </c>
      <c r="F274" s="3">
        <v>5000</v>
      </c>
      <c r="G274" s="3">
        <f t="shared" si="15"/>
        <v>0</v>
      </c>
      <c r="I274" s="3">
        <v>0</v>
      </c>
      <c r="J274" s="3">
        <v>0</v>
      </c>
      <c r="L274" s="3">
        <v>0</v>
      </c>
    </row>
    <row r="275" spans="1:12" x14ac:dyDescent="0.45">
      <c r="A275" s="2" t="s">
        <v>186</v>
      </c>
      <c r="B275" s="2" t="s">
        <v>196</v>
      </c>
      <c r="D275" s="28" t="s">
        <v>371</v>
      </c>
      <c r="E275" s="40">
        <v>4000</v>
      </c>
      <c r="F275" s="3">
        <v>0</v>
      </c>
      <c r="G275" s="3">
        <f t="shared" si="15"/>
        <v>-4000</v>
      </c>
      <c r="I275" s="3">
        <v>0</v>
      </c>
      <c r="J275" s="3">
        <v>0</v>
      </c>
      <c r="L275" s="3">
        <v>0</v>
      </c>
    </row>
    <row r="276" spans="1:12" x14ac:dyDescent="0.45">
      <c r="A276" s="2" t="s">
        <v>186</v>
      </c>
      <c r="B276" s="2" t="s">
        <v>196</v>
      </c>
      <c r="D276" t="s">
        <v>372</v>
      </c>
      <c r="E276" s="40">
        <v>2000</v>
      </c>
      <c r="F276" s="3">
        <v>0</v>
      </c>
      <c r="G276" s="3">
        <f t="shared" si="15"/>
        <v>-2000</v>
      </c>
      <c r="I276" s="3">
        <v>0</v>
      </c>
      <c r="J276" s="3">
        <v>0</v>
      </c>
      <c r="L276" s="3">
        <v>0</v>
      </c>
    </row>
    <row r="277" spans="1:12" x14ac:dyDescent="0.45">
      <c r="A277" s="2" t="s">
        <v>186</v>
      </c>
      <c r="B277" s="2" t="s">
        <v>196</v>
      </c>
      <c r="D277" s="28" t="s">
        <v>373</v>
      </c>
      <c r="E277" s="40">
        <v>50000</v>
      </c>
      <c r="F277" s="3">
        <v>17871</v>
      </c>
      <c r="G277" s="3">
        <f t="shared" si="15"/>
        <v>-32129</v>
      </c>
      <c r="I277" s="3">
        <v>0</v>
      </c>
      <c r="J277" s="3">
        <v>0</v>
      </c>
      <c r="L277" s="3">
        <v>0</v>
      </c>
    </row>
    <row r="278" spans="1:12" x14ac:dyDescent="0.45">
      <c r="A278" s="2" t="s">
        <v>186</v>
      </c>
      <c r="B278" s="2" t="s">
        <v>196</v>
      </c>
      <c r="D278" s="29" t="s">
        <v>374</v>
      </c>
      <c r="E278" s="40">
        <v>120000</v>
      </c>
      <c r="F278" s="3">
        <v>80000</v>
      </c>
      <c r="G278" s="3">
        <f t="shared" si="15"/>
        <v>-40000</v>
      </c>
      <c r="I278" s="3">
        <v>0</v>
      </c>
      <c r="J278" s="3">
        <v>0</v>
      </c>
      <c r="L278" s="3">
        <v>0</v>
      </c>
    </row>
    <row r="279" spans="1:12" x14ac:dyDescent="0.45">
      <c r="A279" s="2" t="s">
        <v>186</v>
      </c>
      <c r="B279" s="2" t="s">
        <v>196</v>
      </c>
      <c r="D279" s="29" t="s">
        <v>375</v>
      </c>
      <c r="E279" s="40">
        <v>20000</v>
      </c>
      <c r="F279" s="3">
        <v>10000</v>
      </c>
      <c r="G279" s="3">
        <f t="shared" si="15"/>
        <v>-10000</v>
      </c>
      <c r="I279" s="3">
        <v>0</v>
      </c>
      <c r="J279" s="3">
        <v>0</v>
      </c>
      <c r="L279" s="3">
        <v>0</v>
      </c>
    </row>
    <row r="280" spans="1:12" x14ac:dyDescent="0.45">
      <c r="A280" s="2" t="s">
        <v>186</v>
      </c>
      <c r="B280" s="2" t="s">
        <v>196</v>
      </c>
      <c r="D280" s="29" t="s">
        <v>376</v>
      </c>
      <c r="E280" s="40">
        <v>8500</v>
      </c>
      <c r="F280" s="3">
        <v>4000</v>
      </c>
      <c r="G280" s="3">
        <f t="shared" si="15"/>
        <v>-4500</v>
      </c>
      <c r="I280" s="3">
        <v>0</v>
      </c>
      <c r="J280" s="3">
        <v>0</v>
      </c>
      <c r="L280" s="3">
        <v>0</v>
      </c>
    </row>
    <row r="281" spans="1:12" x14ac:dyDescent="0.45">
      <c r="A281" s="2" t="s">
        <v>186</v>
      </c>
      <c r="B281" s="2" t="s">
        <v>196</v>
      </c>
      <c r="D281" s="30" t="s">
        <v>377</v>
      </c>
      <c r="E281" s="40">
        <v>10000</v>
      </c>
      <c r="F281" s="3">
        <v>8500</v>
      </c>
      <c r="G281" s="3">
        <f t="shared" si="15"/>
        <v>-1500</v>
      </c>
      <c r="I281" s="3">
        <v>0</v>
      </c>
      <c r="J281" s="3">
        <v>0</v>
      </c>
      <c r="L281" s="3">
        <v>0</v>
      </c>
    </row>
    <row r="282" spans="1:12" x14ac:dyDescent="0.45">
      <c r="A282" s="2" t="s">
        <v>186</v>
      </c>
      <c r="B282" s="2" t="s">
        <v>196</v>
      </c>
      <c r="D282" s="29" t="s">
        <v>378</v>
      </c>
      <c r="E282" s="40">
        <v>5000</v>
      </c>
      <c r="F282" s="3">
        <v>0</v>
      </c>
      <c r="G282" s="3">
        <f t="shared" si="15"/>
        <v>-5000</v>
      </c>
      <c r="I282" s="3">
        <v>0</v>
      </c>
      <c r="J282" s="3">
        <v>0</v>
      </c>
      <c r="L282" s="3">
        <v>0</v>
      </c>
    </row>
    <row r="283" spans="1:12" x14ac:dyDescent="0.45">
      <c r="A283" s="2" t="s">
        <v>186</v>
      </c>
      <c r="B283" s="2" t="s">
        <v>196</v>
      </c>
      <c r="D283" s="28" t="s">
        <v>379</v>
      </c>
      <c r="E283" s="40">
        <v>10800</v>
      </c>
      <c r="F283" s="3">
        <v>0</v>
      </c>
      <c r="G283" s="3">
        <f t="shared" si="15"/>
        <v>-10800</v>
      </c>
      <c r="I283" s="3">
        <v>0</v>
      </c>
      <c r="J283" s="3">
        <v>0</v>
      </c>
      <c r="L283" s="3">
        <v>0</v>
      </c>
    </row>
    <row r="284" spans="1:12" x14ac:dyDescent="0.45">
      <c r="A284" s="2" t="s">
        <v>186</v>
      </c>
      <c r="B284" s="2" t="s">
        <v>196</v>
      </c>
      <c r="D284" s="28" t="s">
        <v>380</v>
      </c>
      <c r="E284" s="40">
        <v>4000</v>
      </c>
      <c r="F284" s="3">
        <v>0</v>
      </c>
      <c r="G284" s="3">
        <f t="shared" si="15"/>
        <v>-4000</v>
      </c>
      <c r="I284" s="3">
        <v>0</v>
      </c>
      <c r="J284" s="3">
        <v>0</v>
      </c>
      <c r="L284" s="3">
        <v>0</v>
      </c>
    </row>
    <row r="285" spans="1:12" x14ac:dyDescent="0.45">
      <c r="A285" s="2" t="s">
        <v>186</v>
      </c>
      <c r="B285" s="2" t="s">
        <v>196</v>
      </c>
      <c r="D285" s="2" t="s">
        <v>193</v>
      </c>
      <c r="E285" s="40">
        <v>10000</v>
      </c>
      <c r="F285" s="3">
        <v>7875</v>
      </c>
      <c r="G285" s="3">
        <f t="shared" si="15"/>
        <v>-2125</v>
      </c>
      <c r="I285" s="3">
        <v>0</v>
      </c>
      <c r="J285" s="3">
        <v>0</v>
      </c>
      <c r="L285" s="3">
        <v>0</v>
      </c>
    </row>
    <row r="286" spans="1:12" x14ac:dyDescent="0.45">
      <c r="A286" s="2" t="s">
        <v>186</v>
      </c>
      <c r="B286" s="2" t="s">
        <v>196</v>
      </c>
      <c r="D286" s="2" t="s">
        <v>194</v>
      </c>
      <c r="E286" s="40">
        <v>4500</v>
      </c>
      <c r="F286" s="3">
        <v>2625</v>
      </c>
      <c r="G286" s="3">
        <f t="shared" si="15"/>
        <v>-1875</v>
      </c>
      <c r="H286" s="3"/>
      <c r="I286" s="3">
        <v>0</v>
      </c>
      <c r="J286" s="3">
        <v>0</v>
      </c>
      <c r="L286" s="3">
        <v>0</v>
      </c>
    </row>
    <row r="287" spans="1:12" x14ac:dyDescent="0.45">
      <c r="A287" s="2" t="s">
        <v>186</v>
      </c>
      <c r="B287" s="2" t="s">
        <v>196</v>
      </c>
      <c r="D287" s="2" t="s">
        <v>195</v>
      </c>
      <c r="E287" s="40">
        <v>1600</v>
      </c>
      <c r="F287" s="3">
        <v>1600</v>
      </c>
      <c r="G287" s="3">
        <f t="shared" si="15"/>
        <v>0</v>
      </c>
      <c r="I287" s="3">
        <v>0</v>
      </c>
      <c r="J287" s="3">
        <v>0</v>
      </c>
      <c r="L287" s="3">
        <v>0</v>
      </c>
    </row>
    <row r="288" spans="1:12" x14ac:dyDescent="0.45">
      <c r="A288" s="2" t="s">
        <v>186</v>
      </c>
      <c r="B288" s="2" t="s">
        <v>196</v>
      </c>
      <c r="D288" s="2" t="s">
        <v>388</v>
      </c>
      <c r="E288" s="40">
        <v>0</v>
      </c>
      <c r="F288" s="3">
        <v>2500</v>
      </c>
      <c r="G288" s="3">
        <f t="shared" si="15"/>
        <v>2500</v>
      </c>
      <c r="I288" s="3">
        <v>0</v>
      </c>
      <c r="J288" s="3">
        <v>0</v>
      </c>
      <c r="L288" s="3">
        <v>0</v>
      </c>
    </row>
    <row r="289" spans="1:14" x14ac:dyDescent="0.45">
      <c r="A289" s="2" t="s">
        <v>186</v>
      </c>
      <c r="B289" s="2" t="s">
        <v>196</v>
      </c>
      <c r="D289" s="2" t="s">
        <v>414</v>
      </c>
      <c r="E289" s="40">
        <v>10000</v>
      </c>
      <c r="F289" s="3">
        <v>0</v>
      </c>
      <c r="G289" s="3">
        <f t="shared" si="15"/>
        <v>-10000</v>
      </c>
      <c r="I289" s="3">
        <v>0</v>
      </c>
      <c r="J289" s="3">
        <v>0</v>
      </c>
      <c r="L289" s="3">
        <v>0</v>
      </c>
    </row>
    <row r="290" spans="1:14" x14ac:dyDescent="0.45">
      <c r="A290" s="2" t="s">
        <v>186</v>
      </c>
      <c r="B290" s="2" t="s">
        <v>196</v>
      </c>
      <c r="D290" s="2" t="s">
        <v>197</v>
      </c>
      <c r="E290" s="40">
        <v>0</v>
      </c>
      <c r="F290" s="3">
        <v>0</v>
      </c>
      <c r="G290" s="3">
        <f t="shared" si="15"/>
        <v>0</v>
      </c>
      <c r="I290" s="3">
        <v>1270455.44</v>
      </c>
      <c r="J290" s="3">
        <v>1117351.3799999999</v>
      </c>
      <c r="L290" s="3">
        <v>0</v>
      </c>
    </row>
    <row r="291" spans="1:14" x14ac:dyDescent="0.45">
      <c r="D291" s="16" t="s">
        <v>330</v>
      </c>
      <c r="E291" s="17">
        <f>SUM(E256:E290)</f>
        <v>1646600</v>
      </c>
      <c r="F291" s="17">
        <f>SUM(F256:F290)</f>
        <v>1376487</v>
      </c>
      <c r="G291" s="17">
        <f>SUM(G256:G290)</f>
        <v>-270113</v>
      </c>
      <c r="H291" s="18">
        <f>(E291-F291)/F291</f>
        <v>0.19623360046262697</v>
      </c>
      <c r="I291" s="17">
        <f>SUM(I266:I290)</f>
        <v>1270455.44</v>
      </c>
      <c r="J291" s="17">
        <f>SUM(J266:J290)</f>
        <v>1117351.3799999999</v>
      </c>
      <c r="L291" s="17">
        <v>0</v>
      </c>
    </row>
    <row r="293" spans="1:14" x14ac:dyDescent="0.45">
      <c r="A293" s="27">
        <v>21131</v>
      </c>
      <c r="B293" s="2" t="s">
        <v>8</v>
      </c>
      <c r="D293" s="2" t="s">
        <v>9</v>
      </c>
      <c r="E293" s="3">
        <v>0</v>
      </c>
      <c r="F293" s="3">
        <v>0</v>
      </c>
      <c r="G293" s="3">
        <f t="shared" ref="G293:G298" si="16">F293-E293</f>
        <v>0</v>
      </c>
      <c r="I293" s="3">
        <v>0</v>
      </c>
      <c r="J293" s="3">
        <v>818</v>
      </c>
      <c r="L293" s="3">
        <v>0</v>
      </c>
    </row>
    <row r="294" spans="1:14" x14ac:dyDescent="0.45">
      <c r="A294" s="2" t="s">
        <v>198</v>
      </c>
      <c r="B294" s="2" t="s">
        <v>23</v>
      </c>
      <c r="D294" s="2" t="s">
        <v>24</v>
      </c>
      <c r="E294" s="3">
        <v>86153</v>
      </c>
      <c r="F294" s="3">
        <v>83165.25</v>
      </c>
      <c r="G294" s="3">
        <f t="shared" si="16"/>
        <v>-2987.75</v>
      </c>
      <c r="H294" s="6" t="s">
        <v>357</v>
      </c>
      <c r="I294" s="3">
        <v>82800.02</v>
      </c>
      <c r="J294" s="3">
        <v>79833.820000000007</v>
      </c>
      <c r="L294" s="3">
        <v>86153</v>
      </c>
    </row>
    <row r="295" spans="1:14" ht="28.5" x14ac:dyDescent="0.45">
      <c r="A295" s="2" t="s">
        <v>198</v>
      </c>
      <c r="B295" s="2" t="s">
        <v>25</v>
      </c>
      <c r="D295" s="2" t="s">
        <v>26</v>
      </c>
      <c r="E295" s="3">
        <v>70198.559999999998</v>
      </c>
      <c r="F295" s="3">
        <v>70198.559999999998</v>
      </c>
      <c r="G295" s="3">
        <f t="shared" si="16"/>
        <v>0</v>
      </c>
      <c r="H295" s="6" t="s">
        <v>357</v>
      </c>
      <c r="I295" s="3">
        <v>122478.04</v>
      </c>
      <c r="J295" s="3">
        <v>122300.78</v>
      </c>
      <c r="L295" s="144">
        <v>0</v>
      </c>
      <c r="N295" s="146" t="s">
        <v>871</v>
      </c>
    </row>
    <row r="296" spans="1:14" x14ac:dyDescent="0.45">
      <c r="A296" s="2" t="s">
        <v>198</v>
      </c>
      <c r="B296" s="2" t="s">
        <v>10</v>
      </c>
      <c r="D296" s="2" t="s">
        <v>11</v>
      </c>
      <c r="E296" s="3">
        <v>8000</v>
      </c>
      <c r="F296" s="3">
        <v>11347.5</v>
      </c>
      <c r="G296" s="3">
        <f t="shared" si="16"/>
        <v>3347.5</v>
      </c>
      <c r="I296" s="3">
        <v>3600.5</v>
      </c>
      <c r="J296" s="3">
        <v>3644.66</v>
      </c>
      <c r="L296" s="145">
        <v>0</v>
      </c>
      <c r="N296" s="146" t="s">
        <v>872</v>
      </c>
    </row>
    <row r="297" spans="1:14" x14ac:dyDescent="0.45">
      <c r="A297" s="2" t="s">
        <v>198</v>
      </c>
      <c r="B297" s="2" t="s">
        <v>14</v>
      </c>
      <c r="D297" s="2" t="s">
        <v>15</v>
      </c>
      <c r="E297" s="3">
        <v>500</v>
      </c>
      <c r="F297" s="3">
        <v>0</v>
      </c>
      <c r="G297" s="3">
        <f t="shared" si="16"/>
        <v>-500</v>
      </c>
      <c r="I297" s="3">
        <v>1970.96</v>
      </c>
      <c r="J297" s="3">
        <v>0</v>
      </c>
      <c r="L297" s="3">
        <v>500</v>
      </c>
    </row>
    <row r="298" spans="1:14" x14ac:dyDescent="0.45">
      <c r="A298" s="2" t="s">
        <v>198</v>
      </c>
      <c r="B298" s="27">
        <v>60256</v>
      </c>
      <c r="D298" s="2" t="s">
        <v>17</v>
      </c>
      <c r="E298" s="3">
        <v>400</v>
      </c>
      <c r="F298" s="3">
        <v>0</v>
      </c>
      <c r="G298" s="3">
        <f t="shared" si="16"/>
        <v>-400</v>
      </c>
      <c r="I298" s="3">
        <v>0</v>
      </c>
      <c r="J298" s="3">
        <v>0</v>
      </c>
      <c r="L298" s="3">
        <v>400</v>
      </c>
    </row>
    <row r="299" spans="1:14" x14ac:dyDescent="0.45">
      <c r="A299" s="27">
        <v>21131</v>
      </c>
      <c r="B299" s="27">
        <v>60305</v>
      </c>
      <c r="D299" s="2" t="s">
        <v>310</v>
      </c>
      <c r="E299" s="3">
        <v>9500</v>
      </c>
      <c r="F299" s="3">
        <v>0</v>
      </c>
      <c r="G299" s="3">
        <v>0</v>
      </c>
      <c r="I299" s="3">
        <v>0</v>
      </c>
      <c r="J299" s="3">
        <v>0</v>
      </c>
      <c r="L299" s="10">
        <v>9500</v>
      </c>
      <c r="N299" s="141"/>
    </row>
    <row r="300" spans="1:14" x14ac:dyDescent="0.45">
      <c r="A300" s="2" t="s">
        <v>198</v>
      </c>
      <c r="B300" s="2" t="s">
        <v>35</v>
      </c>
      <c r="D300" s="2" t="s">
        <v>36</v>
      </c>
      <c r="E300" s="3">
        <v>0</v>
      </c>
      <c r="F300" s="3">
        <v>72000</v>
      </c>
      <c r="G300" s="3">
        <f t="shared" ref="G300:G311" si="17">F300-E300</f>
        <v>72000</v>
      </c>
      <c r="I300" s="3">
        <v>72000</v>
      </c>
      <c r="J300" s="3">
        <v>70146</v>
      </c>
      <c r="L300" s="3">
        <v>0</v>
      </c>
    </row>
    <row r="301" spans="1:14" x14ac:dyDescent="0.45">
      <c r="A301" s="2" t="s">
        <v>198</v>
      </c>
      <c r="B301" s="2" t="s">
        <v>73</v>
      </c>
      <c r="D301" s="2" t="s">
        <v>74</v>
      </c>
      <c r="E301" s="3">
        <v>12000</v>
      </c>
      <c r="F301" s="3">
        <v>5600</v>
      </c>
      <c r="G301" s="3">
        <f t="shared" si="17"/>
        <v>-6400</v>
      </c>
      <c r="I301" s="3">
        <v>16633.099999999999</v>
      </c>
      <c r="J301" s="3">
        <v>11675</v>
      </c>
      <c r="L301" s="42">
        <v>6000</v>
      </c>
      <c r="N301" s="140" t="s">
        <v>470</v>
      </c>
    </row>
    <row r="302" spans="1:14" x14ac:dyDescent="0.45">
      <c r="A302" s="2" t="s">
        <v>198</v>
      </c>
      <c r="B302" s="2" t="s">
        <v>141</v>
      </c>
      <c r="D302" s="2" t="s">
        <v>142</v>
      </c>
      <c r="E302" s="3">
        <v>0</v>
      </c>
      <c r="F302" s="3">
        <v>1920</v>
      </c>
      <c r="G302" s="3">
        <f t="shared" si="17"/>
        <v>1920</v>
      </c>
      <c r="I302" s="3">
        <v>0</v>
      </c>
      <c r="J302" s="3">
        <v>0</v>
      </c>
      <c r="L302" s="3">
        <v>0</v>
      </c>
    </row>
    <row r="303" spans="1:14" x14ac:dyDescent="0.45">
      <c r="A303" s="2" t="s">
        <v>198</v>
      </c>
      <c r="B303" s="2" t="s">
        <v>143</v>
      </c>
      <c r="D303" s="2" t="s">
        <v>144</v>
      </c>
      <c r="E303" s="3">
        <v>425</v>
      </c>
      <c r="F303" s="3">
        <v>440</v>
      </c>
      <c r="G303" s="3">
        <f t="shared" si="17"/>
        <v>15</v>
      </c>
      <c r="I303" s="3">
        <v>211.74</v>
      </c>
      <c r="J303" s="3">
        <v>442.88</v>
      </c>
      <c r="L303" s="145">
        <v>0</v>
      </c>
      <c r="N303" s="146" t="s">
        <v>870</v>
      </c>
    </row>
    <row r="304" spans="1:14" ht="18.75" customHeight="1" x14ac:dyDescent="0.45">
      <c r="A304" s="2" t="s">
        <v>198</v>
      </c>
      <c r="B304" s="2" t="s">
        <v>37</v>
      </c>
      <c r="D304" s="2" t="s">
        <v>38</v>
      </c>
      <c r="E304" s="3">
        <v>2760</v>
      </c>
      <c r="F304" s="3">
        <v>3120</v>
      </c>
      <c r="G304" s="3">
        <f t="shared" si="17"/>
        <v>360</v>
      </c>
      <c r="I304" s="3">
        <v>2579.75</v>
      </c>
      <c r="J304" s="3">
        <v>2190.36</v>
      </c>
      <c r="L304" s="145">
        <v>420</v>
      </c>
      <c r="N304" s="146" t="s">
        <v>869</v>
      </c>
    </row>
    <row r="305" spans="1:14" x14ac:dyDescent="0.45">
      <c r="A305" s="2" t="s">
        <v>198</v>
      </c>
      <c r="B305" s="2" t="s">
        <v>145</v>
      </c>
      <c r="D305" s="2" t="s">
        <v>146</v>
      </c>
      <c r="E305" s="3">
        <v>140</v>
      </c>
      <c r="F305" s="3">
        <v>140</v>
      </c>
      <c r="G305" s="3">
        <f t="shared" si="17"/>
        <v>0</v>
      </c>
      <c r="I305" s="3">
        <v>155.6</v>
      </c>
      <c r="J305" s="3">
        <v>124.48</v>
      </c>
      <c r="L305" s="3">
        <v>140</v>
      </c>
    </row>
    <row r="306" spans="1:14" x14ac:dyDescent="0.45">
      <c r="A306" s="2" t="s">
        <v>198</v>
      </c>
      <c r="B306" s="2" t="s">
        <v>147</v>
      </c>
      <c r="D306" s="2" t="s">
        <v>148</v>
      </c>
      <c r="E306" s="3">
        <v>6465</v>
      </c>
      <c r="F306" s="3">
        <v>6465</v>
      </c>
      <c r="G306" s="3">
        <f t="shared" si="17"/>
        <v>0</v>
      </c>
      <c r="I306" s="3">
        <v>1828.12</v>
      </c>
      <c r="J306" s="3">
        <v>6036.32</v>
      </c>
      <c r="L306" s="145">
        <v>0</v>
      </c>
      <c r="N306" s="146" t="s">
        <v>875</v>
      </c>
    </row>
    <row r="307" spans="1:14" x14ac:dyDescent="0.45">
      <c r="A307" s="2" t="s">
        <v>198</v>
      </c>
      <c r="B307" s="2" t="s">
        <v>59</v>
      </c>
      <c r="D307" s="2" t="s">
        <v>60</v>
      </c>
      <c r="E307" s="3">
        <v>840</v>
      </c>
      <c r="F307" s="3">
        <v>960</v>
      </c>
      <c r="G307" s="3">
        <f t="shared" si="17"/>
        <v>120</v>
      </c>
      <c r="I307" s="3">
        <v>3543.32</v>
      </c>
      <c r="J307" s="3">
        <v>4157.0600000000004</v>
      </c>
      <c r="L307" s="145">
        <v>0</v>
      </c>
      <c r="N307" s="146" t="s">
        <v>874</v>
      </c>
    </row>
    <row r="308" spans="1:14" x14ac:dyDescent="0.45">
      <c r="A308" s="2" t="s">
        <v>198</v>
      </c>
      <c r="B308" s="2" t="s">
        <v>131</v>
      </c>
      <c r="D308" s="2" t="s">
        <v>132</v>
      </c>
      <c r="E308" s="3">
        <v>5500</v>
      </c>
      <c r="F308" s="3">
        <v>5000</v>
      </c>
      <c r="G308" s="3">
        <f t="shared" si="17"/>
        <v>-500</v>
      </c>
      <c r="I308" s="3">
        <v>7468</v>
      </c>
      <c r="J308" s="3">
        <v>2113.9899999999998</v>
      </c>
      <c r="L308" s="145">
        <v>0</v>
      </c>
      <c r="N308" s="146" t="s">
        <v>873</v>
      </c>
    </row>
    <row r="309" spans="1:14" x14ac:dyDescent="0.45">
      <c r="A309" s="2" t="s">
        <v>198</v>
      </c>
      <c r="B309" s="2" t="s">
        <v>18</v>
      </c>
      <c r="D309" s="2" t="s">
        <v>19</v>
      </c>
      <c r="E309" s="3">
        <v>100</v>
      </c>
      <c r="F309" s="3">
        <v>100</v>
      </c>
      <c r="G309" s="3">
        <f t="shared" si="17"/>
        <v>0</v>
      </c>
      <c r="I309" s="3">
        <v>36</v>
      </c>
      <c r="J309" s="3">
        <v>93.17</v>
      </c>
      <c r="L309" s="3">
        <v>100</v>
      </c>
    </row>
    <row r="310" spans="1:14" x14ac:dyDescent="0.45">
      <c r="A310" s="2" t="s">
        <v>198</v>
      </c>
      <c r="B310" s="2" t="s">
        <v>39</v>
      </c>
      <c r="D310" s="2" t="s">
        <v>40</v>
      </c>
      <c r="E310" s="3">
        <v>3000</v>
      </c>
      <c r="F310" s="3">
        <v>5080</v>
      </c>
      <c r="G310" s="3">
        <f t="shared" si="17"/>
        <v>2080</v>
      </c>
      <c r="I310" s="3">
        <v>2137.91</v>
      </c>
      <c r="J310" s="3">
        <v>661.65</v>
      </c>
      <c r="L310" s="3">
        <v>3000</v>
      </c>
    </row>
    <row r="311" spans="1:14" x14ac:dyDescent="0.45">
      <c r="A311" s="2" t="s">
        <v>198</v>
      </c>
      <c r="B311" s="2" t="s">
        <v>149</v>
      </c>
      <c r="D311" s="2" t="s">
        <v>150</v>
      </c>
      <c r="E311" s="3">
        <v>0</v>
      </c>
      <c r="F311" s="3">
        <v>100</v>
      </c>
      <c r="G311" s="3">
        <f t="shared" si="17"/>
        <v>100</v>
      </c>
      <c r="I311" s="3">
        <v>0</v>
      </c>
      <c r="J311" s="3">
        <v>0</v>
      </c>
      <c r="L311" s="3">
        <v>0</v>
      </c>
    </row>
    <row r="312" spans="1:14" x14ac:dyDescent="0.45">
      <c r="D312" s="16" t="s">
        <v>331</v>
      </c>
      <c r="E312" s="17">
        <f>SUM(E294:E311)</f>
        <v>205981.56</v>
      </c>
      <c r="F312" s="17">
        <f>SUM(F294:F311)</f>
        <v>265636.31</v>
      </c>
      <c r="G312" s="17">
        <f>SUM(G294:G311)</f>
        <v>69154.75</v>
      </c>
      <c r="H312" s="18">
        <f>(E312-F312)/F312</f>
        <v>-0.22457302618004293</v>
      </c>
      <c r="I312" s="17">
        <f>SUM(I293:I311)</f>
        <v>317443.05999999994</v>
      </c>
      <c r="J312" s="17">
        <f>SUM(J293:J311)</f>
        <v>304238.17</v>
      </c>
      <c r="L312" s="17">
        <f>SUM(L293:L311)</f>
        <v>106213</v>
      </c>
    </row>
    <row r="314" spans="1:14" x14ac:dyDescent="0.45">
      <c r="A314" s="2" t="s">
        <v>200</v>
      </c>
      <c r="B314" s="2" t="s">
        <v>8</v>
      </c>
      <c r="D314" s="2" t="s">
        <v>9</v>
      </c>
      <c r="E314" s="8">
        <v>132280</v>
      </c>
      <c r="F314" s="3">
        <v>128172.28</v>
      </c>
      <c r="G314" s="3">
        <f t="shared" ref="G314:G346" si="18">F314-E314</f>
        <v>-4107.7200000000012</v>
      </c>
      <c r="I314" s="3">
        <v>125578.44</v>
      </c>
      <c r="J314" s="3">
        <v>298582.46999999997</v>
      </c>
      <c r="L314" s="8">
        <v>132280</v>
      </c>
    </row>
    <row r="315" spans="1:14" x14ac:dyDescent="0.45">
      <c r="A315" s="2" t="s">
        <v>200</v>
      </c>
      <c r="B315" s="2" t="s">
        <v>23</v>
      </c>
      <c r="D315" s="2" t="s">
        <v>24</v>
      </c>
      <c r="E315" s="8">
        <v>229000</v>
      </c>
      <c r="F315" s="3">
        <v>219202.9</v>
      </c>
      <c r="G315" s="3">
        <f t="shared" si="18"/>
        <v>-9797.1000000000058</v>
      </c>
      <c r="I315" s="3">
        <v>210432.45</v>
      </c>
      <c r="J315" s="3">
        <v>88904.85</v>
      </c>
      <c r="L315" s="8">
        <v>229000</v>
      </c>
    </row>
    <row r="316" spans="1:14" x14ac:dyDescent="0.45">
      <c r="A316" s="2" t="s">
        <v>200</v>
      </c>
      <c r="B316" s="2" t="s">
        <v>25</v>
      </c>
      <c r="D316" s="2" t="s">
        <v>26</v>
      </c>
      <c r="E316" s="8">
        <v>4106917</v>
      </c>
      <c r="F316" s="3">
        <v>3775763.18</v>
      </c>
      <c r="G316" s="3">
        <f t="shared" si="18"/>
        <v>-331153.81999999983</v>
      </c>
      <c r="I316" s="3">
        <v>3182807.21</v>
      </c>
      <c r="J316" s="3">
        <v>2585700.34</v>
      </c>
      <c r="L316" s="8">
        <v>4106917</v>
      </c>
    </row>
    <row r="317" spans="1:14" ht="28.5" x14ac:dyDescent="0.45">
      <c r="A317" s="2" t="s">
        <v>200</v>
      </c>
      <c r="B317" s="2" t="s">
        <v>47</v>
      </c>
      <c r="D317" s="2" t="s">
        <v>48</v>
      </c>
      <c r="E317" s="8">
        <v>70000</v>
      </c>
      <c r="F317" s="3">
        <v>70000</v>
      </c>
      <c r="G317" s="3">
        <f t="shared" si="18"/>
        <v>0</v>
      </c>
      <c r="I317" s="3">
        <v>43184.09</v>
      </c>
      <c r="J317" s="3">
        <v>51121.86</v>
      </c>
      <c r="L317" s="47">
        <v>46067</v>
      </c>
      <c r="N317" s="140" t="s">
        <v>471</v>
      </c>
    </row>
    <row r="318" spans="1:14" x14ac:dyDescent="0.45">
      <c r="A318" s="2" t="s">
        <v>200</v>
      </c>
      <c r="B318" s="2" t="s">
        <v>42</v>
      </c>
      <c r="D318" s="2" t="s">
        <v>43</v>
      </c>
      <c r="E318" s="8">
        <v>769672</v>
      </c>
      <c r="F318" s="3">
        <v>565168</v>
      </c>
      <c r="G318" s="3">
        <f t="shared" si="18"/>
        <v>-204504</v>
      </c>
      <c r="I318" s="3">
        <v>424519.65</v>
      </c>
      <c r="J318" s="3">
        <v>578689.64</v>
      </c>
      <c r="L318" s="47">
        <v>695700</v>
      </c>
      <c r="N318" s="140" t="s">
        <v>472</v>
      </c>
    </row>
    <row r="319" spans="1:14" x14ac:dyDescent="0.45">
      <c r="A319" s="2" t="s">
        <v>200</v>
      </c>
      <c r="B319" s="2" t="s">
        <v>77</v>
      </c>
      <c r="D319" s="2" t="s">
        <v>78</v>
      </c>
      <c r="E319" s="8">
        <v>139159</v>
      </c>
      <c r="F319" s="3">
        <v>139159</v>
      </c>
      <c r="G319" s="3">
        <f t="shared" si="18"/>
        <v>0</v>
      </c>
      <c r="I319" s="3">
        <v>211078.44</v>
      </c>
      <c r="J319" s="3">
        <v>146361</v>
      </c>
      <c r="L319" s="8">
        <v>139159</v>
      </c>
    </row>
    <row r="320" spans="1:14" x14ac:dyDescent="0.45">
      <c r="A320" s="2" t="s">
        <v>200</v>
      </c>
      <c r="B320" s="2" t="s">
        <v>12</v>
      </c>
      <c r="D320" s="2" t="s">
        <v>201</v>
      </c>
      <c r="E320" s="8">
        <v>47000</v>
      </c>
      <c r="F320" s="3">
        <v>6000</v>
      </c>
      <c r="G320" s="3">
        <f t="shared" si="18"/>
        <v>-41000</v>
      </c>
      <c r="I320" s="3">
        <v>13000</v>
      </c>
      <c r="J320" s="3">
        <v>12000</v>
      </c>
      <c r="L320" s="8">
        <v>47000</v>
      </c>
    </row>
    <row r="321" spans="1:14" x14ac:dyDescent="0.45">
      <c r="A321" s="2" t="s">
        <v>200</v>
      </c>
      <c r="B321" s="27">
        <v>60201</v>
      </c>
      <c r="D321" s="2" t="s">
        <v>435</v>
      </c>
      <c r="E321" s="8">
        <v>0</v>
      </c>
      <c r="F321" s="3">
        <v>0</v>
      </c>
      <c r="G321" s="3">
        <f t="shared" si="18"/>
        <v>0</v>
      </c>
      <c r="I321" s="3">
        <v>-350.49</v>
      </c>
      <c r="J321" s="3">
        <v>-320.05</v>
      </c>
      <c r="L321" s="8">
        <v>0</v>
      </c>
    </row>
    <row r="322" spans="1:14" x14ac:dyDescent="0.45">
      <c r="A322" s="2" t="s">
        <v>200</v>
      </c>
      <c r="B322" s="27">
        <v>60202</v>
      </c>
      <c r="D322" s="2" t="s">
        <v>436</v>
      </c>
      <c r="E322" s="8">
        <v>0</v>
      </c>
      <c r="F322" s="3">
        <v>0</v>
      </c>
      <c r="G322" s="3">
        <f t="shared" si="18"/>
        <v>0</v>
      </c>
      <c r="I322" s="3">
        <v>-586.44000000000005</v>
      </c>
      <c r="J322" s="3">
        <v>-560.61</v>
      </c>
      <c r="L322" s="8">
        <v>0</v>
      </c>
    </row>
    <row r="323" spans="1:14" ht="28.5" x14ac:dyDescent="0.45">
      <c r="A323" s="2" t="s">
        <v>200</v>
      </c>
      <c r="B323" s="2" t="s">
        <v>79</v>
      </c>
      <c r="D323" s="2" t="s">
        <v>140</v>
      </c>
      <c r="E323" s="8">
        <v>156150</v>
      </c>
      <c r="F323" s="3">
        <v>132645</v>
      </c>
      <c r="G323" s="3">
        <f t="shared" si="18"/>
        <v>-23505</v>
      </c>
      <c r="I323" s="3">
        <v>124050.15</v>
      </c>
      <c r="J323" s="3">
        <v>87044.91</v>
      </c>
      <c r="L323" s="47">
        <v>124885</v>
      </c>
      <c r="N323" s="140" t="s">
        <v>473</v>
      </c>
    </row>
    <row r="324" spans="1:14" ht="28.5" x14ac:dyDescent="0.45">
      <c r="A324" s="2" t="s">
        <v>200</v>
      </c>
      <c r="B324" s="2" t="s">
        <v>14</v>
      </c>
      <c r="D324" s="2" t="s">
        <v>15</v>
      </c>
      <c r="E324" s="8">
        <v>112500</v>
      </c>
      <c r="F324" s="3">
        <v>112500</v>
      </c>
      <c r="G324" s="3">
        <f t="shared" si="18"/>
        <v>0</v>
      </c>
      <c r="I324" s="3">
        <v>50220.55</v>
      </c>
      <c r="J324" s="3">
        <v>54770.68</v>
      </c>
      <c r="L324" s="47">
        <v>91800</v>
      </c>
      <c r="N324" s="140" t="s">
        <v>474</v>
      </c>
    </row>
    <row r="325" spans="1:14" x14ac:dyDescent="0.45">
      <c r="A325" s="2" t="s">
        <v>200</v>
      </c>
      <c r="B325" s="2" t="s">
        <v>31</v>
      </c>
      <c r="D325" s="2" t="s">
        <v>32</v>
      </c>
      <c r="E325" s="8">
        <v>1000</v>
      </c>
      <c r="F325" s="3">
        <v>1000</v>
      </c>
      <c r="G325" s="3">
        <f t="shared" si="18"/>
        <v>0</v>
      </c>
      <c r="I325" s="3">
        <v>412.9</v>
      </c>
      <c r="J325" s="3">
        <v>411.16</v>
      </c>
      <c r="L325" s="47">
        <v>500</v>
      </c>
      <c r="N325" s="140" t="s">
        <v>445</v>
      </c>
    </row>
    <row r="326" spans="1:14" ht="28.5" x14ac:dyDescent="0.45">
      <c r="A326" s="2" t="s">
        <v>200</v>
      </c>
      <c r="B326" s="2" t="s">
        <v>33</v>
      </c>
      <c r="D326" s="2" t="s">
        <v>34</v>
      </c>
      <c r="E326" s="8">
        <v>4200</v>
      </c>
      <c r="F326" s="3">
        <v>4200</v>
      </c>
      <c r="G326" s="3">
        <f t="shared" si="18"/>
        <v>0</v>
      </c>
      <c r="I326" s="3">
        <v>9789.2000000000007</v>
      </c>
      <c r="J326" s="3">
        <v>2839.91</v>
      </c>
      <c r="L326" s="47">
        <v>800</v>
      </c>
      <c r="N326" s="140" t="s">
        <v>475</v>
      </c>
    </row>
    <row r="327" spans="1:14" ht="28.5" x14ac:dyDescent="0.45">
      <c r="A327" s="2" t="s">
        <v>200</v>
      </c>
      <c r="B327" s="2" t="s">
        <v>16</v>
      </c>
      <c r="D327" s="2" t="s">
        <v>17</v>
      </c>
      <c r="E327" s="8">
        <v>4070</v>
      </c>
      <c r="F327" s="3">
        <v>4427</v>
      </c>
      <c r="G327" s="3">
        <f t="shared" si="18"/>
        <v>357</v>
      </c>
      <c r="I327" s="3">
        <v>3851.99</v>
      </c>
      <c r="J327" s="3">
        <v>2077</v>
      </c>
      <c r="L327" s="47">
        <v>3440</v>
      </c>
      <c r="N327" s="140" t="s">
        <v>476</v>
      </c>
    </row>
    <row r="328" spans="1:14" ht="28.5" x14ac:dyDescent="0.45">
      <c r="A328" s="2" t="s">
        <v>200</v>
      </c>
      <c r="B328" s="2" t="s">
        <v>202</v>
      </c>
      <c r="D328" s="2" t="s">
        <v>203</v>
      </c>
      <c r="E328" s="8">
        <v>24550</v>
      </c>
      <c r="F328" s="3">
        <v>11375</v>
      </c>
      <c r="G328" s="3">
        <f t="shared" si="18"/>
        <v>-13175</v>
      </c>
      <c r="I328" s="3">
        <v>16128.94</v>
      </c>
      <c r="J328" s="3">
        <v>10598.73</v>
      </c>
      <c r="L328" s="47">
        <v>22350</v>
      </c>
      <c r="N328" s="140" t="s">
        <v>477</v>
      </c>
    </row>
    <row r="329" spans="1:14" ht="42.75" x14ac:dyDescent="0.45">
      <c r="A329" s="2" t="s">
        <v>200</v>
      </c>
      <c r="B329" s="2" t="s">
        <v>52</v>
      </c>
      <c r="D329" s="2" t="s">
        <v>53</v>
      </c>
      <c r="E329" s="8">
        <v>94342</v>
      </c>
      <c r="F329" s="3">
        <v>77998</v>
      </c>
      <c r="G329" s="3">
        <f t="shared" si="18"/>
        <v>-16344</v>
      </c>
      <c r="I329" s="3">
        <v>77332.53</v>
      </c>
      <c r="J329" s="3">
        <v>70343.06</v>
      </c>
      <c r="L329" s="47">
        <v>86374</v>
      </c>
      <c r="N329" s="140" t="s">
        <v>478</v>
      </c>
    </row>
    <row r="330" spans="1:14" x14ac:dyDescent="0.45">
      <c r="A330" s="2" t="s">
        <v>200</v>
      </c>
      <c r="B330" s="2" t="s">
        <v>113</v>
      </c>
      <c r="D330" s="2" t="s">
        <v>114</v>
      </c>
      <c r="E330" s="8">
        <v>350</v>
      </c>
      <c r="F330" s="3">
        <v>400</v>
      </c>
      <c r="G330" s="3">
        <f t="shared" si="18"/>
        <v>50</v>
      </c>
      <c r="I330" s="3">
        <v>109.41</v>
      </c>
      <c r="J330" s="3">
        <v>321.22000000000003</v>
      </c>
      <c r="L330" s="8">
        <v>350</v>
      </c>
    </row>
    <row r="331" spans="1:14" x14ac:dyDescent="0.45">
      <c r="A331" s="2" t="s">
        <v>200</v>
      </c>
      <c r="B331" s="2" t="s">
        <v>141</v>
      </c>
      <c r="D331" s="2" t="s">
        <v>142</v>
      </c>
      <c r="E331" s="8">
        <v>17908</v>
      </c>
      <c r="F331" s="3">
        <v>20000</v>
      </c>
      <c r="G331" s="3">
        <f t="shared" si="18"/>
        <v>2092</v>
      </c>
      <c r="I331" s="3">
        <v>15596.34</v>
      </c>
      <c r="J331" s="3">
        <v>18972</v>
      </c>
      <c r="L331" s="8">
        <v>17908</v>
      </c>
    </row>
    <row r="332" spans="1:14" x14ac:dyDescent="0.45">
      <c r="A332" s="2" t="s">
        <v>200</v>
      </c>
      <c r="B332" s="2" t="s">
        <v>143</v>
      </c>
      <c r="D332" s="2" t="s">
        <v>144</v>
      </c>
      <c r="E332" s="8">
        <v>3500</v>
      </c>
      <c r="F332" s="3">
        <v>3350</v>
      </c>
      <c r="G332" s="3">
        <f t="shared" si="18"/>
        <v>-150</v>
      </c>
      <c r="I332" s="3">
        <v>2737.42</v>
      </c>
      <c r="J332" s="3">
        <v>3214.55</v>
      </c>
      <c r="L332" s="8">
        <v>3500</v>
      </c>
    </row>
    <row r="333" spans="1:14" x14ac:dyDescent="0.45">
      <c r="A333" s="2" t="s">
        <v>200</v>
      </c>
      <c r="B333" s="2" t="s">
        <v>37</v>
      </c>
      <c r="D333" s="2" t="s">
        <v>38</v>
      </c>
      <c r="E333" s="8">
        <v>16000</v>
      </c>
      <c r="F333" s="3">
        <v>16000</v>
      </c>
      <c r="G333" s="3">
        <f t="shared" si="18"/>
        <v>0</v>
      </c>
      <c r="I333" s="3">
        <v>12196.61</v>
      </c>
      <c r="J333" s="3">
        <v>11278.22</v>
      </c>
      <c r="L333" s="8">
        <v>16000</v>
      </c>
    </row>
    <row r="334" spans="1:14" x14ac:dyDescent="0.45">
      <c r="A334" s="2" t="s">
        <v>200</v>
      </c>
      <c r="B334" s="2" t="s">
        <v>145</v>
      </c>
      <c r="D334" s="2" t="s">
        <v>146</v>
      </c>
      <c r="E334" s="8">
        <v>3000</v>
      </c>
      <c r="F334" s="3">
        <v>3000</v>
      </c>
      <c r="G334" s="3">
        <f t="shared" si="18"/>
        <v>0</v>
      </c>
      <c r="I334" s="3">
        <v>2238.4899999999998</v>
      </c>
      <c r="J334" s="3">
        <v>2749.54</v>
      </c>
      <c r="L334" s="8">
        <v>3000</v>
      </c>
    </row>
    <row r="335" spans="1:14" x14ac:dyDescent="0.45">
      <c r="A335" s="2" t="s">
        <v>200</v>
      </c>
      <c r="B335" s="2" t="s">
        <v>147</v>
      </c>
      <c r="D335" s="2" t="s">
        <v>148</v>
      </c>
      <c r="E335" s="8">
        <v>19000</v>
      </c>
      <c r="F335" s="3">
        <v>22000</v>
      </c>
      <c r="G335" s="3">
        <f t="shared" si="18"/>
        <v>3000</v>
      </c>
      <c r="I335" s="3">
        <v>18834.830000000002</v>
      </c>
      <c r="J335" s="3">
        <v>14078.98</v>
      </c>
      <c r="L335" s="8">
        <v>19000</v>
      </c>
    </row>
    <row r="336" spans="1:14" x14ac:dyDescent="0.45">
      <c r="A336" s="2" t="s">
        <v>200</v>
      </c>
      <c r="B336" s="2" t="s">
        <v>161</v>
      </c>
      <c r="D336" s="2" t="s">
        <v>162</v>
      </c>
      <c r="E336" s="8">
        <v>28134.400000000001</v>
      </c>
      <c r="F336" s="3">
        <v>31999.95</v>
      </c>
      <c r="G336" s="3">
        <f t="shared" si="18"/>
        <v>3865.5499999999993</v>
      </c>
      <c r="I336" s="3">
        <v>29037.33</v>
      </c>
      <c r="J336" s="3">
        <v>26698.99</v>
      </c>
      <c r="L336" s="8">
        <v>28134.400000000001</v>
      </c>
    </row>
    <row r="337" spans="1:14" x14ac:dyDescent="0.45">
      <c r="A337" s="2" t="s">
        <v>200</v>
      </c>
      <c r="B337" s="2" t="s">
        <v>54</v>
      </c>
      <c r="D337" s="2" t="s">
        <v>55</v>
      </c>
      <c r="E337" s="8">
        <v>11665.5</v>
      </c>
      <c r="F337" s="3">
        <v>11819</v>
      </c>
      <c r="G337" s="3">
        <f t="shared" si="18"/>
        <v>153.5</v>
      </c>
      <c r="I337" s="3">
        <v>11575.35</v>
      </c>
      <c r="J337" s="3">
        <v>14567.16</v>
      </c>
      <c r="L337" s="8">
        <v>11665.5</v>
      </c>
    </row>
    <row r="338" spans="1:14" ht="28.5" x14ac:dyDescent="0.45">
      <c r="A338" s="2" t="s">
        <v>200</v>
      </c>
      <c r="B338" s="2" t="s">
        <v>131</v>
      </c>
      <c r="D338" s="2" t="s">
        <v>132</v>
      </c>
      <c r="E338" s="8">
        <v>53553</v>
      </c>
      <c r="F338" s="3">
        <v>50517</v>
      </c>
      <c r="G338" s="3">
        <f t="shared" si="18"/>
        <v>-3036</v>
      </c>
      <c r="I338" s="3">
        <v>42757.74</v>
      </c>
      <c r="J338" s="3">
        <v>21147.83</v>
      </c>
      <c r="L338" s="47">
        <v>39600</v>
      </c>
      <c r="N338" s="140" t="s">
        <v>479</v>
      </c>
    </row>
    <row r="339" spans="1:14" ht="28.5" x14ac:dyDescent="0.45">
      <c r="A339" s="2" t="s">
        <v>200</v>
      </c>
      <c r="B339" s="2" t="s">
        <v>64</v>
      </c>
      <c r="D339" s="2" t="s">
        <v>65</v>
      </c>
      <c r="E339" s="8">
        <v>112781</v>
      </c>
      <c r="F339" s="3">
        <v>101579</v>
      </c>
      <c r="G339" s="3">
        <f t="shared" si="18"/>
        <v>-11202</v>
      </c>
      <c r="I339" s="3">
        <v>52295.26</v>
      </c>
      <c r="J339" s="3">
        <v>60188.92</v>
      </c>
      <c r="L339" s="47">
        <v>51398</v>
      </c>
      <c r="N339" s="140" t="s">
        <v>480</v>
      </c>
    </row>
    <row r="340" spans="1:14" x14ac:dyDescent="0.45">
      <c r="A340" s="2" t="s">
        <v>200</v>
      </c>
      <c r="B340" s="2" t="s">
        <v>56</v>
      </c>
      <c r="D340" s="2" t="s">
        <v>57</v>
      </c>
      <c r="E340" s="8">
        <v>108125</v>
      </c>
      <c r="F340" s="3">
        <v>111025</v>
      </c>
      <c r="G340" s="3">
        <f t="shared" si="18"/>
        <v>2900</v>
      </c>
      <c r="I340" s="3">
        <v>158949.54999999999</v>
      </c>
      <c r="J340" s="3">
        <v>133571.97</v>
      </c>
      <c r="L340" s="8">
        <v>108125</v>
      </c>
    </row>
    <row r="341" spans="1:14" x14ac:dyDescent="0.45">
      <c r="A341" s="2" t="s">
        <v>200</v>
      </c>
      <c r="B341" s="2" t="s">
        <v>204</v>
      </c>
      <c r="D341" s="2" t="s">
        <v>205</v>
      </c>
      <c r="E341" s="8">
        <v>8650</v>
      </c>
      <c r="F341" s="3">
        <v>25831</v>
      </c>
      <c r="G341" s="3">
        <f t="shared" si="18"/>
        <v>17181</v>
      </c>
      <c r="I341" s="3">
        <v>23173.52</v>
      </c>
      <c r="J341" s="3">
        <v>12559.53</v>
      </c>
      <c r="L341" s="8">
        <v>8650</v>
      </c>
    </row>
    <row r="342" spans="1:14" x14ac:dyDescent="0.45">
      <c r="A342" s="2" t="s">
        <v>200</v>
      </c>
      <c r="B342" s="2" t="s">
        <v>206</v>
      </c>
      <c r="D342" s="2" t="s">
        <v>207</v>
      </c>
      <c r="E342" s="8">
        <v>3500</v>
      </c>
      <c r="F342" s="3">
        <v>3500</v>
      </c>
      <c r="G342" s="3">
        <f t="shared" si="18"/>
        <v>0</v>
      </c>
      <c r="I342" s="3">
        <v>4866.1099999999997</v>
      </c>
      <c r="J342" s="3">
        <v>2933.13</v>
      </c>
      <c r="L342" s="8">
        <v>3500</v>
      </c>
    </row>
    <row r="343" spans="1:14" x14ac:dyDescent="0.45">
      <c r="A343" s="2" t="s">
        <v>200</v>
      </c>
      <c r="B343" s="2" t="s">
        <v>18</v>
      </c>
      <c r="D343" s="2" t="s">
        <v>19</v>
      </c>
      <c r="E343" s="8">
        <v>6300</v>
      </c>
      <c r="F343" s="3">
        <v>5900</v>
      </c>
      <c r="G343" s="3">
        <f t="shared" si="18"/>
        <v>-400</v>
      </c>
      <c r="I343" s="3">
        <v>5278.89</v>
      </c>
      <c r="J343" s="3">
        <v>9745.31</v>
      </c>
      <c r="L343" s="8">
        <v>6300</v>
      </c>
    </row>
    <row r="344" spans="1:14" x14ac:dyDescent="0.45">
      <c r="A344" s="2" t="s">
        <v>200</v>
      </c>
      <c r="B344" s="2" t="s">
        <v>39</v>
      </c>
      <c r="D344" s="2" t="s">
        <v>40</v>
      </c>
      <c r="E344" s="8">
        <v>12280</v>
      </c>
      <c r="F344" s="3">
        <v>9480</v>
      </c>
      <c r="G344" s="3">
        <f t="shared" si="18"/>
        <v>-2800</v>
      </c>
      <c r="I344" s="3">
        <v>7903.88</v>
      </c>
      <c r="J344" s="3">
        <v>2505.86</v>
      </c>
      <c r="L344" s="47">
        <v>11340</v>
      </c>
    </row>
    <row r="345" spans="1:14" x14ac:dyDescent="0.45">
      <c r="A345" s="2" t="s">
        <v>200</v>
      </c>
      <c r="B345" s="2" t="s">
        <v>208</v>
      </c>
      <c r="D345" s="2" t="s">
        <v>209</v>
      </c>
      <c r="E345" s="8">
        <v>68550</v>
      </c>
      <c r="F345" s="3">
        <v>68790</v>
      </c>
      <c r="G345" s="3">
        <f t="shared" si="18"/>
        <v>240</v>
      </c>
      <c r="I345" s="3">
        <v>66747.039999999994</v>
      </c>
      <c r="J345" s="3">
        <v>63440.25</v>
      </c>
      <c r="L345" s="8">
        <v>68550</v>
      </c>
    </row>
    <row r="346" spans="1:14" x14ac:dyDescent="0.45">
      <c r="A346" s="2" t="s">
        <v>200</v>
      </c>
      <c r="B346" s="2" t="s">
        <v>149</v>
      </c>
      <c r="D346" s="2" t="s">
        <v>150</v>
      </c>
      <c r="E346" s="8">
        <v>4600</v>
      </c>
      <c r="F346" s="3">
        <v>4600</v>
      </c>
      <c r="G346" s="3">
        <f t="shared" si="18"/>
        <v>0</v>
      </c>
      <c r="I346" s="3">
        <v>4438.2299999999996</v>
      </c>
      <c r="J346" s="3">
        <v>4027.16</v>
      </c>
      <c r="L346" s="8">
        <v>4600</v>
      </c>
    </row>
    <row r="347" spans="1:14" x14ac:dyDescent="0.45">
      <c r="D347" s="22" t="s">
        <v>332</v>
      </c>
      <c r="E347" s="17">
        <f>SUM(E314:E346)</f>
        <v>6368736.9000000004</v>
      </c>
      <c r="F347" s="17">
        <f>SUM(F314:F346)</f>
        <v>5737401.3100000005</v>
      </c>
      <c r="G347" s="17">
        <f>SUM(G314:G346)</f>
        <v>-631335.58999999985</v>
      </c>
      <c r="H347" s="18">
        <f>(E347-F347)/F347</f>
        <v>0.11003859689919439</v>
      </c>
      <c r="I347" s="17">
        <f>SUM(I314:I346)</f>
        <v>4950185.6100000013</v>
      </c>
      <c r="J347" s="17">
        <f>SUM(J314:J346)</f>
        <v>4390565.5700000012</v>
      </c>
      <c r="L347" s="17">
        <f>SUM(L314:L346)</f>
        <v>6127892.9000000004</v>
      </c>
    </row>
    <row r="348" spans="1:14" x14ac:dyDescent="0.45">
      <c r="E348" s="8"/>
    </row>
    <row r="349" spans="1:14" x14ac:dyDescent="0.45">
      <c r="A349" s="2" t="s">
        <v>200</v>
      </c>
      <c r="B349" s="2" t="s">
        <v>390</v>
      </c>
      <c r="C349"/>
      <c r="D349" s="33" t="s">
        <v>391</v>
      </c>
      <c r="E349" s="8">
        <v>90898</v>
      </c>
      <c r="F349" s="8">
        <v>0</v>
      </c>
      <c r="G349" s="34">
        <v>0</v>
      </c>
      <c r="H349" s="3" t="s">
        <v>411</v>
      </c>
      <c r="I349" s="20">
        <v>0</v>
      </c>
      <c r="J349" s="3">
        <v>0</v>
      </c>
      <c r="L349" s="8">
        <v>0</v>
      </c>
    </row>
    <row r="350" spans="1:14" x14ac:dyDescent="0.45">
      <c r="A350" s="2" t="s">
        <v>200</v>
      </c>
      <c r="B350" s="2" t="s">
        <v>390</v>
      </c>
      <c r="C350"/>
      <c r="D350" s="33" t="s">
        <v>392</v>
      </c>
      <c r="E350" s="8">
        <v>48974</v>
      </c>
      <c r="F350" s="8">
        <v>0</v>
      </c>
      <c r="G350" s="34">
        <v>0</v>
      </c>
      <c r="H350" s="3"/>
      <c r="I350" s="20">
        <v>0</v>
      </c>
      <c r="J350" s="3">
        <v>0</v>
      </c>
      <c r="L350" s="8">
        <v>0</v>
      </c>
    </row>
    <row r="351" spans="1:14" x14ac:dyDescent="0.45">
      <c r="A351" s="2" t="s">
        <v>200</v>
      </c>
      <c r="B351" s="2" t="s">
        <v>390</v>
      </c>
      <c r="C351"/>
      <c r="D351" s="33" t="s">
        <v>393</v>
      </c>
      <c r="E351" s="8">
        <v>58061</v>
      </c>
      <c r="F351" s="8">
        <v>0</v>
      </c>
      <c r="G351" s="34">
        <v>0</v>
      </c>
      <c r="H351" s="3"/>
      <c r="I351" s="20">
        <v>0</v>
      </c>
      <c r="J351" s="3">
        <v>0</v>
      </c>
      <c r="L351" s="8">
        <v>0</v>
      </c>
    </row>
    <row r="352" spans="1:14" x14ac:dyDescent="0.45">
      <c r="A352" s="2" t="s">
        <v>200</v>
      </c>
      <c r="B352" s="2" t="s">
        <v>390</v>
      </c>
      <c r="C352"/>
      <c r="D352" s="33" t="s">
        <v>394</v>
      </c>
      <c r="E352" s="3">
        <v>22097</v>
      </c>
      <c r="F352" s="3">
        <v>0</v>
      </c>
      <c r="G352" s="35">
        <v>0</v>
      </c>
      <c r="H352" s="3"/>
      <c r="I352" s="20">
        <v>0</v>
      </c>
      <c r="J352" s="3">
        <v>0</v>
      </c>
      <c r="L352" s="8">
        <v>0</v>
      </c>
    </row>
    <row r="353" spans="1:14" x14ac:dyDescent="0.45">
      <c r="A353" s="36">
        <v>21141</v>
      </c>
      <c r="B353" s="27" t="s">
        <v>390</v>
      </c>
      <c r="C353"/>
      <c r="D353" t="s">
        <v>395</v>
      </c>
      <c r="E353" s="3">
        <v>27500</v>
      </c>
      <c r="F353" s="3">
        <v>0</v>
      </c>
      <c r="G353" s="35">
        <v>0</v>
      </c>
      <c r="H353" s="3"/>
      <c r="I353" s="20">
        <v>0</v>
      </c>
      <c r="J353" s="3">
        <v>0</v>
      </c>
      <c r="L353" s="8">
        <v>0</v>
      </c>
    </row>
    <row r="354" spans="1:14" x14ac:dyDescent="0.45">
      <c r="A354" s="36">
        <v>21141</v>
      </c>
      <c r="B354" s="27" t="s">
        <v>390</v>
      </c>
      <c r="C354"/>
      <c r="D354" t="s">
        <v>396</v>
      </c>
      <c r="E354" s="3">
        <v>2000</v>
      </c>
      <c r="F354" s="3">
        <v>0</v>
      </c>
      <c r="G354" s="35">
        <v>0</v>
      </c>
      <c r="H354" s="3"/>
      <c r="I354" s="20">
        <v>0</v>
      </c>
      <c r="J354" s="3">
        <v>0</v>
      </c>
      <c r="L354" s="8">
        <v>0</v>
      </c>
    </row>
    <row r="355" spans="1:14" x14ac:dyDescent="0.45">
      <c r="A355" s="36">
        <v>21141</v>
      </c>
      <c r="B355" s="27" t="s">
        <v>390</v>
      </c>
      <c r="C355"/>
      <c r="D355" t="s">
        <v>397</v>
      </c>
      <c r="E355" s="3">
        <v>1000</v>
      </c>
      <c r="F355" s="3">
        <v>0</v>
      </c>
      <c r="G355" s="35">
        <v>0</v>
      </c>
      <c r="H355" s="3"/>
      <c r="I355" s="20">
        <v>0</v>
      </c>
      <c r="J355" s="3">
        <v>0</v>
      </c>
      <c r="L355" s="8">
        <v>0</v>
      </c>
    </row>
    <row r="356" spans="1:14" x14ac:dyDescent="0.45">
      <c r="A356" s="36">
        <v>21141</v>
      </c>
      <c r="B356" s="27" t="s">
        <v>390</v>
      </c>
      <c r="C356"/>
      <c r="D356" t="s">
        <v>398</v>
      </c>
      <c r="E356" s="3">
        <v>1500</v>
      </c>
      <c r="F356" s="3">
        <v>0</v>
      </c>
      <c r="G356" s="35">
        <v>0</v>
      </c>
      <c r="H356" s="3"/>
      <c r="I356" s="20">
        <v>0</v>
      </c>
      <c r="J356" s="3">
        <v>0</v>
      </c>
      <c r="L356" s="8">
        <v>0</v>
      </c>
    </row>
    <row r="357" spans="1:14" x14ac:dyDescent="0.45">
      <c r="A357" s="36">
        <v>21141</v>
      </c>
      <c r="B357" s="27" t="s">
        <v>390</v>
      </c>
      <c r="C357"/>
      <c r="D357" t="s">
        <v>399</v>
      </c>
      <c r="E357" s="3">
        <v>100</v>
      </c>
      <c r="F357" s="3">
        <v>0</v>
      </c>
      <c r="G357" s="35">
        <v>0</v>
      </c>
      <c r="H357" s="3"/>
      <c r="I357" s="20">
        <v>0</v>
      </c>
      <c r="J357" s="3">
        <v>0</v>
      </c>
      <c r="L357" s="8">
        <v>0</v>
      </c>
    </row>
    <row r="358" spans="1:14" x14ac:dyDescent="0.45">
      <c r="A358" s="36">
        <v>21141</v>
      </c>
      <c r="B358" s="27" t="s">
        <v>390</v>
      </c>
      <c r="C358"/>
      <c r="D358" t="s">
        <v>400</v>
      </c>
      <c r="E358" s="3">
        <v>100</v>
      </c>
      <c r="F358" s="3">
        <v>0</v>
      </c>
      <c r="G358" s="35">
        <v>0</v>
      </c>
      <c r="H358" s="3"/>
      <c r="I358" s="20">
        <v>0</v>
      </c>
      <c r="J358" s="3">
        <v>0</v>
      </c>
      <c r="L358" s="8">
        <v>0</v>
      </c>
    </row>
    <row r="359" spans="1:14" x14ac:dyDescent="0.45">
      <c r="A359" s="36">
        <v>21141</v>
      </c>
      <c r="B359" s="27" t="s">
        <v>390</v>
      </c>
      <c r="C359"/>
      <c r="D359" t="s">
        <v>401</v>
      </c>
      <c r="E359" s="3">
        <v>1000</v>
      </c>
      <c r="F359" s="3">
        <v>0</v>
      </c>
      <c r="G359" s="35">
        <v>0</v>
      </c>
      <c r="H359" s="3"/>
      <c r="I359" s="20">
        <v>0</v>
      </c>
      <c r="J359" s="3">
        <v>0</v>
      </c>
      <c r="L359" s="8">
        <v>0</v>
      </c>
    </row>
    <row r="360" spans="1:14" x14ac:dyDescent="0.45">
      <c r="A360" s="36">
        <v>21141</v>
      </c>
      <c r="B360" s="27" t="s">
        <v>390</v>
      </c>
      <c r="C360"/>
      <c r="D360" t="s">
        <v>402</v>
      </c>
      <c r="E360" s="3">
        <v>800</v>
      </c>
      <c r="F360" s="3">
        <v>0</v>
      </c>
      <c r="G360" s="35">
        <v>0</v>
      </c>
      <c r="H360" s="3"/>
      <c r="I360" s="20">
        <v>0</v>
      </c>
      <c r="J360" s="3">
        <v>0</v>
      </c>
      <c r="L360" s="8">
        <v>0</v>
      </c>
    </row>
    <row r="361" spans="1:14" x14ac:dyDescent="0.45">
      <c r="A361" s="36">
        <v>21141</v>
      </c>
      <c r="B361" s="27" t="s">
        <v>390</v>
      </c>
      <c r="C361"/>
      <c r="D361" s="37" t="s">
        <v>403</v>
      </c>
      <c r="E361" s="3">
        <v>7000</v>
      </c>
      <c r="F361" s="3">
        <v>0</v>
      </c>
      <c r="G361" s="35">
        <v>0</v>
      </c>
      <c r="H361" s="3"/>
      <c r="I361" s="20">
        <v>0</v>
      </c>
      <c r="J361" s="3">
        <v>0</v>
      </c>
      <c r="L361" s="8">
        <v>0</v>
      </c>
    </row>
    <row r="362" spans="1:14" x14ac:dyDescent="0.45">
      <c r="A362" s="36">
        <v>21141</v>
      </c>
      <c r="B362" s="27" t="s">
        <v>390</v>
      </c>
      <c r="C362"/>
      <c r="D362" t="s">
        <v>404</v>
      </c>
      <c r="E362" s="3">
        <v>180</v>
      </c>
      <c r="F362" s="3">
        <v>0</v>
      </c>
      <c r="G362" s="35">
        <v>0</v>
      </c>
      <c r="H362" s="3"/>
      <c r="I362" s="20">
        <v>0</v>
      </c>
      <c r="J362" s="3">
        <v>0</v>
      </c>
      <c r="L362" s="8">
        <v>0</v>
      </c>
    </row>
    <row r="363" spans="1:14" x14ac:dyDescent="0.45">
      <c r="A363" s="36">
        <v>21141</v>
      </c>
      <c r="B363" s="27" t="s">
        <v>390</v>
      </c>
      <c r="C363"/>
      <c r="D363" t="s">
        <v>405</v>
      </c>
      <c r="E363" s="3">
        <v>300</v>
      </c>
      <c r="F363" s="3">
        <v>0</v>
      </c>
      <c r="G363" s="35">
        <v>0</v>
      </c>
      <c r="H363" s="3" t="s">
        <v>412</v>
      </c>
      <c r="I363" s="20">
        <v>0</v>
      </c>
      <c r="J363" s="3">
        <v>0</v>
      </c>
      <c r="L363" s="8">
        <v>0</v>
      </c>
    </row>
    <row r="364" spans="1:14" x14ac:dyDescent="0.45">
      <c r="A364" s="36">
        <v>21141</v>
      </c>
      <c r="B364" s="27" t="s">
        <v>390</v>
      </c>
      <c r="C364"/>
      <c r="D364" t="s">
        <v>406</v>
      </c>
      <c r="E364" s="3">
        <v>300</v>
      </c>
      <c r="F364" s="3">
        <v>0</v>
      </c>
      <c r="G364" s="35">
        <v>0</v>
      </c>
      <c r="H364" s="3" t="s">
        <v>412</v>
      </c>
      <c r="I364" s="20">
        <v>0</v>
      </c>
      <c r="J364" s="3">
        <v>0</v>
      </c>
      <c r="L364" s="8">
        <v>0</v>
      </c>
    </row>
    <row r="365" spans="1:14" x14ac:dyDescent="0.45">
      <c r="A365" s="36">
        <v>21141</v>
      </c>
      <c r="B365" s="27" t="s">
        <v>390</v>
      </c>
      <c r="C365"/>
      <c r="D365" t="s">
        <v>407</v>
      </c>
      <c r="E365" s="3">
        <v>200</v>
      </c>
      <c r="F365" s="3">
        <v>0</v>
      </c>
      <c r="G365" s="35">
        <v>0</v>
      </c>
      <c r="H365" s="3" t="s">
        <v>413</v>
      </c>
      <c r="I365" s="20">
        <v>0</v>
      </c>
      <c r="J365" s="3">
        <v>0</v>
      </c>
      <c r="L365" s="8">
        <v>0</v>
      </c>
    </row>
    <row r="366" spans="1:14" x14ac:dyDescent="0.45">
      <c r="A366" s="36">
        <v>21141</v>
      </c>
      <c r="B366" s="27" t="s">
        <v>390</v>
      </c>
      <c r="C366"/>
      <c r="D366" t="s">
        <v>408</v>
      </c>
      <c r="E366" s="3">
        <v>500</v>
      </c>
      <c r="F366" s="3">
        <v>0</v>
      </c>
      <c r="G366" s="35">
        <v>0</v>
      </c>
      <c r="H366" s="3"/>
      <c r="I366" s="20">
        <v>0</v>
      </c>
      <c r="J366" s="3">
        <v>0</v>
      </c>
      <c r="L366" s="8">
        <v>0</v>
      </c>
    </row>
    <row r="367" spans="1:14" x14ac:dyDescent="0.45">
      <c r="A367" s="36">
        <v>21141</v>
      </c>
      <c r="B367" s="27" t="s">
        <v>390</v>
      </c>
      <c r="C367"/>
      <c r="D367" t="s">
        <v>409</v>
      </c>
      <c r="E367" s="3">
        <v>2400</v>
      </c>
      <c r="F367" s="3">
        <v>0</v>
      </c>
      <c r="G367" s="35">
        <v>0</v>
      </c>
      <c r="H367" s="3"/>
      <c r="I367" s="20">
        <v>0</v>
      </c>
      <c r="J367" s="3">
        <v>0</v>
      </c>
      <c r="L367" s="8">
        <v>0</v>
      </c>
    </row>
    <row r="368" spans="1:14" x14ac:dyDescent="0.45">
      <c r="C368"/>
      <c r="D368" s="22" t="s">
        <v>410</v>
      </c>
      <c r="E368" s="17">
        <f>SUM(E349:E367)</f>
        <v>264910</v>
      </c>
      <c r="F368" s="17">
        <f>SUM(F349:F367)</f>
        <v>0</v>
      </c>
      <c r="G368" s="38"/>
      <c r="H368" s="17">
        <f>SUM(H349:H367)</f>
        <v>0</v>
      </c>
      <c r="I368" s="23">
        <f>SUM(I349:I367)</f>
        <v>0</v>
      </c>
      <c r="J368" s="17">
        <f>SUM(J349:J367)</f>
        <v>0</v>
      </c>
      <c r="L368" s="50">
        <v>0</v>
      </c>
      <c r="N368" s="140" t="s">
        <v>481</v>
      </c>
    </row>
    <row r="369" spans="1:14" x14ac:dyDescent="0.45">
      <c r="E369" s="8"/>
    </row>
    <row r="370" spans="1:14" x14ac:dyDescent="0.45">
      <c r="A370" s="2" t="s">
        <v>210</v>
      </c>
      <c r="B370" s="2" t="s">
        <v>79</v>
      </c>
      <c r="D370" s="2" t="s">
        <v>140</v>
      </c>
      <c r="E370" s="3">
        <v>3778</v>
      </c>
      <c r="F370" s="3">
        <v>3000</v>
      </c>
      <c r="G370" s="3">
        <f>F370-E370</f>
        <v>-778</v>
      </c>
      <c r="I370" s="3">
        <v>0</v>
      </c>
      <c r="J370" s="3">
        <v>4170.41</v>
      </c>
      <c r="L370" s="3">
        <v>3778</v>
      </c>
    </row>
    <row r="371" spans="1:14" x14ac:dyDescent="0.45">
      <c r="A371" s="2" t="s">
        <v>210</v>
      </c>
      <c r="B371" s="2" t="s">
        <v>141</v>
      </c>
      <c r="D371" s="2" t="s">
        <v>142</v>
      </c>
      <c r="E371" s="3">
        <v>1585</v>
      </c>
      <c r="F371" s="3">
        <v>1500</v>
      </c>
      <c r="G371" s="3">
        <f>F371-E371</f>
        <v>-85</v>
      </c>
      <c r="I371" s="3">
        <v>1670.61</v>
      </c>
      <c r="J371" s="3">
        <v>1409.02</v>
      </c>
      <c r="L371" s="3">
        <v>1585</v>
      </c>
    </row>
    <row r="372" spans="1:14" x14ac:dyDescent="0.45">
      <c r="A372" s="2" t="s">
        <v>210</v>
      </c>
      <c r="B372" s="2" t="s">
        <v>143</v>
      </c>
      <c r="D372" s="2" t="s">
        <v>144</v>
      </c>
      <c r="E372" s="3">
        <v>200</v>
      </c>
      <c r="F372" s="3">
        <v>200</v>
      </c>
      <c r="G372" s="3">
        <f>F372-E372</f>
        <v>0</v>
      </c>
      <c r="I372" s="3">
        <v>144.97</v>
      </c>
      <c r="J372" s="3">
        <v>165.52</v>
      </c>
      <c r="L372" s="3">
        <v>200</v>
      </c>
    </row>
    <row r="373" spans="1:14" x14ac:dyDescent="0.45">
      <c r="A373" s="2" t="s">
        <v>210</v>
      </c>
      <c r="B373" s="2" t="s">
        <v>37</v>
      </c>
      <c r="D373" s="2" t="s">
        <v>38</v>
      </c>
      <c r="E373" s="3">
        <v>340</v>
      </c>
      <c r="F373" s="3">
        <v>340</v>
      </c>
      <c r="G373" s="3">
        <f>F373-E373</f>
        <v>0</v>
      </c>
      <c r="I373" s="3">
        <v>0</v>
      </c>
      <c r="J373" s="3">
        <v>0</v>
      </c>
      <c r="L373" s="3">
        <v>340</v>
      </c>
    </row>
    <row r="374" spans="1:14" x14ac:dyDescent="0.45">
      <c r="A374" s="2" t="s">
        <v>210</v>
      </c>
      <c r="B374" s="2" t="s">
        <v>147</v>
      </c>
      <c r="D374" s="2" t="s">
        <v>148</v>
      </c>
      <c r="E374" s="3">
        <v>3700</v>
      </c>
      <c r="F374" s="3">
        <v>3700</v>
      </c>
      <c r="G374" s="3">
        <f>F374-E374</f>
        <v>0</v>
      </c>
      <c r="I374" s="3">
        <v>3082.85</v>
      </c>
      <c r="J374" s="3">
        <v>3744.76</v>
      </c>
      <c r="L374" s="3">
        <v>3700</v>
      </c>
    </row>
    <row r="375" spans="1:14" x14ac:dyDescent="0.45">
      <c r="D375" s="16" t="s">
        <v>333</v>
      </c>
      <c r="E375" s="17">
        <f>SUM(E370:E374)</f>
        <v>9603</v>
      </c>
      <c r="F375" s="17">
        <f>SUM(F370:F374)</f>
        <v>8740</v>
      </c>
      <c r="G375" s="17">
        <f>SUM(G370:G374)</f>
        <v>-863</v>
      </c>
      <c r="H375" s="18">
        <f>(E375-F375)/F375</f>
        <v>9.8741418764302064E-2</v>
      </c>
      <c r="I375" s="17">
        <f>SUM(I370:I374)</f>
        <v>4898.43</v>
      </c>
      <c r="J375" s="17">
        <f>SUM(J370:J374)</f>
        <v>9489.7100000000009</v>
      </c>
      <c r="L375" s="17">
        <f>SUM(L370:L374)</f>
        <v>9603</v>
      </c>
    </row>
    <row r="377" spans="1:14" x14ac:dyDescent="0.45">
      <c r="A377" s="2" t="s">
        <v>211</v>
      </c>
      <c r="B377" s="2" t="s">
        <v>8</v>
      </c>
      <c r="D377" s="2" t="s">
        <v>9</v>
      </c>
      <c r="E377" s="3">
        <v>12010.09</v>
      </c>
      <c r="F377" s="3">
        <v>11592.58</v>
      </c>
      <c r="G377" s="3">
        <f>F377-E377</f>
        <v>-417.51000000000022</v>
      </c>
      <c r="H377" s="6" t="s">
        <v>359</v>
      </c>
      <c r="I377" s="3">
        <v>11434.07</v>
      </c>
      <c r="J377" s="3">
        <v>10223.25</v>
      </c>
      <c r="L377" s="3">
        <v>12010.09</v>
      </c>
    </row>
    <row r="378" spans="1:14" x14ac:dyDescent="0.45">
      <c r="A378" s="2" t="s">
        <v>211</v>
      </c>
      <c r="B378" s="2" t="s">
        <v>8</v>
      </c>
      <c r="D378" s="2" t="s">
        <v>385</v>
      </c>
      <c r="E378" s="3">
        <v>10000</v>
      </c>
      <c r="F378" s="3">
        <v>0</v>
      </c>
      <c r="G378" s="3">
        <v>0</v>
      </c>
      <c r="H378" s="6" t="s">
        <v>383</v>
      </c>
      <c r="I378" s="3">
        <v>0</v>
      </c>
      <c r="J378" s="3">
        <v>0</v>
      </c>
      <c r="L378" s="3">
        <v>10000</v>
      </c>
    </row>
    <row r="379" spans="1:14" x14ac:dyDescent="0.45">
      <c r="A379" s="2" t="s">
        <v>211</v>
      </c>
      <c r="B379" s="2" t="s">
        <v>79</v>
      </c>
      <c r="D379" s="2" t="s">
        <v>140</v>
      </c>
      <c r="E379" s="3">
        <v>0</v>
      </c>
      <c r="F379" s="3">
        <v>250</v>
      </c>
      <c r="G379" s="3">
        <f>F379-E379</f>
        <v>250</v>
      </c>
      <c r="I379" s="3">
        <v>0</v>
      </c>
      <c r="J379" s="3">
        <v>0</v>
      </c>
      <c r="L379" s="3">
        <v>0</v>
      </c>
    </row>
    <row r="380" spans="1:14" x14ac:dyDescent="0.45">
      <c r="A380" s="2" t="s">
        <v>211</v>
      </c>
      <c r="B380" s="2" t="s">
        <v>33</v>
      </c>
      <c r="D380" s="2" t="s">
        <v>34</v>
      </c>
      <c r="E380" s="3">
        <v>0</v>
      </c>
      <c r="F380" s="3">
        <v>0</v>
      </c>
      <c r="G380" s="3">
        <f>F380-E380</f>
        <v>0</v>
      </c>
      <c r="I380" s="3">
        <v>0</v>
      </c>
      <c r="J380" s="3">
        <v>0</v>
      </c>
      <c r="L380" s="3">
        <v>0</v>
      </c>
    </row>
    <row r="381" spans="1:14" ht="28.5" x14ac:dyDescent="0.45">
      <c r="A381" s="2" t="s">
        <v>211</v>
      </c>
      <c r="B381" s="2" t="s">
        <v>37</v>
      </c>
      <c r="D381" s="2" t="s">
        <v>38</v>
      </c>
      <c r="E381" s="3">
        <v>2300</v>
      </c>
      <c r="F381" s="3">
        <v>580</v>
      </c>
      <c r="G381" s="3">
        <f>F381-E381</f>
        <v>-1720</v>
      </c>
      <c r="I381" s="3">
        <v>0</v>
      </c>
      <c r="J381" s="3">
        <v>0</v>
      </c>
      <c r="L381" s="42">
        <v>2300</v>
      </c>
      <c r="N381" s="142" t="s">
        <v>482</v>
      </c>
    </row>
    <row r="382" spans="1:14" x14ac:dyDescent="0.45">
      <c r="D382" s="16" t="s">
        <v>334</v>
      </c>
      <c r="E382" s="17">
        <f>SUM(E377:E381)</f>
        <v>24310.09</v>
      </c>
      <c r="F382" s="17">
        <f>SUM(F377:F381)</f>
        <v>12422.58</v>
      </c>
      <c r="G382" s="17">
        <f>SUM(G377:G381)</f>
        <v>-1887.5100000000002</v>
      </c>
      <c r="H382" s="18">
        <f>(E382-F382)/F382</f>
        <v>0.95692762695027922</v>
      </c>
      <c r="I382" s="17">
        <f>SUM(I377:I381)</f>
        <v>11434.07</v>
      </c>
      <c r="J382" s="17">
        <f>SUM(J377:J381)</f>
        <v>10223.25</v>
      </c>
      <c r="L382" s="17">
        <f>SUM(L377:L381)</f>
        <v>24310.09</v>
      </c>
    </row>
    <row r="384" spans="1:14" x14ac:dyDescent="0.45">
      <c r="A384" s="2" t="s">
        <v>212</v>
      </c>
      <c r="B384" s="2" t="s">
        <v>213</v>
      </c>
      <c r="D384" s="2" t="s">
        <v>214</v>
      </c>
      <c r="E384" s="3">
        <v>754774</v>
      </c>
      <c r="F384" s="3">
        <v>733685.84</v>
      </c>
      <c r="G384" s="3">
        <f>F384-E384</f>
        <v>-21088.160000000033</v>
      </c>
      <c r="I384" s="3">
        <v>704993.05</v>
      </c>
      <c r="J384" s="3">
        <v>640777.06000000006</v>
      </c>
      <c r="L384" s="3">
        <v>754774</v>
      </c>
    </row>
    <row r="385" spans="1:14" x14ac:dyDescent="0.45">
      <c r="D385" s="16" t="s">
        <v>335</v>
      </c>
      <c r="E385" s="17">
        <f>E384</f>
        <v>754774</v>
      </c>
      <c r="F385" s="17">
        <f>F384</f>
        <v>733685.84</v>
      </c>
      <c r="G385" s="17">
        <f>G384</f>
        <v>-21088.160000000033</v>
      </c>
      <c r="H385" s="18">
        <f>(E39-G385)/F385</f>
        <v>3.0787237218589409E-2</v>
      </c>
      <c r="I385" s="17">
        <f>I384</f>
        <v>704993.05</v>
      </c>
      <c r="J385" s="17">
        <f>J384</f>
        <v>640777.06000000006</v>
      </c>
      <c r="L385" s="17">
        <f>L384</f>
        <v>754774</v>
      </c>
    </row>
    <row r="387" spans="1:14" x14ac:dyDescent="0.45">
      <c r="A387" s="2" t="s">
        <v>215</v>
      </c>
      <c r="B387" s="2" t="s">
        <v>8</v>
      </c>
      <c r="D387" s="2" t="s">
        <v>9</v>
      </c>
      <c r="E387" s="3">
        <v>148828.16</v>
      </c>
      <c r="F387" s="3">
        <v>143654.39999999999</v>
      </c>
      <c r="G387" s="3">
        <f t="shared" ref="G387:G417" si="19">F387-E387</f>
        <v>-5173.7600000000093</v>
      </c>
      <c r="H387" s="6" t="s">
        <v>359</v>
      </c>
      <c r="I387" s="3">
        <v>140495.41</v>
      </c>
      <c r="J387" s="3">
        <v>158687.63</v>
      </c>
      <c r="L387" s="3">
        <v>148828.16</v>
      </c>
    </row>
    <row r="388" spans="1:14" x14ac:dyDescent="0.45">
      <c r="A388" s="2" t="s">
        <v>215</v>
      </c>
      <c r="B388" s="2" t="s">
        <v>23</v>
      </c>
      <c r="D388" s="2" t="s">
        <v>24</v>
      </c>
      <c r="E388" s="3">
        <v>124794.8</v>
      </c>
      <c r="F388" s="3">
        <v>120456.72</v>
      </c>
      <c r="G388" s="3">
        <f t="shared" si="19"/>
        <v>-4338.0800000000017</v>
      </c>
      <c r="H388" s="6" t="s">
        <v>359</v>
      </c>
      <c r="I388" s="3">
        <v>97996.38</v>
      </c>
      <c r="J388" s="3">
        <v>109064.83</v>
      </c>
      <c r="L388" s="3">
        <v>124794.8</v>
      </c>
    </row>
    <row r="389" spans="1:14" ht="28.5" x14ac:dyDescent="0.45">
      <c r="A389" s="2" t="s">
        <v>215</v>
      </c>
      <c r="B389" s="2" t="s">
        <v>25</v>
      </c>
      <c r="D389" s="2" t="s">
        <v>26</v>
      </c>
      <c r="E389" s="3">
        <v>4996784</v>
      </c>
      <c r="F389" s="3">
        <v>4326352.7</v>
      </c>
      <c r="G389" s="3">
        <f t="shared" si="19"/>
        <v>-670431.29999999981</v>
      </c>
      <c r="I389" s="3">
        <v>3874942.3</v>
      </c>
      <c r="J389" s="3">
        <v>3388019.74</v>
      </c>
      <c r="L389" s="42">
        <v>4743482</v>
      </c>
      <c r="N389" s="140" t="s">
        <v>483</v>
      </c>
    </row>
    <row r="390" spans="1:14" x14ac:dyDescent="0.45">
      <c r="A390" s="2" t="s">
        <v>215</v>
      </c>
      <c r="B390" s="2" t="s">
        <v>10</v>
      </c>
      <c r="D390" s="2" t="s">
        <v>11</v>
      </c>
      <c r="E390" s="3">
        <v>65831.600000000006</v>
      </c>
      <c r="F390" s="3">
        <v>0</v>
      </c>
      <c r="G390" s="3">
        <f t="shared" si="19"/>
        <v>-65831.600000000006</v>
      </c>
      <c r="I390" s="3">
        <v>77197.48</v>
      </c>
      <c r="J390" s="3">
        <v>51296.24</v>
      </c>
      <c r="L390" s="3">
        <v>65831.600000000006</v>
      </c>
    </row>
    <row r="391" spans="1:14" x14ac:dyDescent="0.45">
      <c r="A391" s="2" t="s">
        <v>215</v>
      </c>
      <c r="B391" s="2" t="s">
        <v>47</v>
      </c>
      <c r="D391" s="2" t="s">
        <v>48</v>
      </c>
      <c r="E391" s="3">
        <v>0</v>
      </c>
      <c r="F391" s="3">
        <v>32407.85</v>
      </c>
      <c r="G391" s="3">
        <f t="shared" si="19"/>
        <v>32407.85</v>
      </c>
      <c r="I391" s="3">
        <v>26096.6</v>
      </c>
      <c r="J391" s="3">
        <v>21199.83</v>
      </c>
      <c r="L391" s="3">
        <v>0</v>
      </c>
    </row>
    <row r="392" spans="1:14" x14ac:dyDescent="0.45">
      <c r="A392" s="2" t="s">
        <v>215</v>
      </c>
      <c r="B392" s="2" t="s">
        <v>42</v>
      </c>
      <c r="D392" s="2" t="s">
        <v>43</v>
      </c>
      <c r="E392" s="3">
        <v>641085</v>
      </c>
      <c r="F392" s="3">
        <v>329105.45</v>
      </c>
      <c r="G392" s="3">
        <f t="shared" si="19"/>
        <v>-311979.55</v>
      </c>
      <c r="I392" s="3">
        <v>596296.67000000004</v>
      </c>
      <c r="J392" s="3">
        <v>565231.68999999994</v>
      </c>
      <c r="L392" s="3">
        <v>641085</v>
      </c>
    </row>
    <row r="393" spans="1:14" x14ac:dyDescent="0.45">
      <c r="A393" s="2" t="s">
        <v>215</v>
      </c>
      <c r="B393" s="2" t="s">
        <v>77</v>
      </c>
      <c r="D393" s="2" t="s">
        <v>78</v>
      </c>
      <c r="E393" s="3">
        <v>101238.9</v>
      </c>
      <c r="F393" s="3">
        <v>83532.149999999994</v>
      </c>
      <c r="G393" s="3">
        <f t="shared" si="19"/>
        <v>-17706.75</v>
      </c>
      <c r="I393" s="3">
        <v>96216</v>
      </c>
      <c r="J393" s="3">
        <v>63522.720000000001</v>
      </c>
      <c r="L393" s="3">
        <v>101238.9</v>
      </c>
    </row>
    <row r="394" spans="1:14" x14ac:dyDescent="0.45">
      <c r="A394" s="2" t="s">
        <v>215</v>
      </c>
      <c r="B394" s="2" t="s">
        <v>216</v>
      </c>
      <c r="D394" s="2" t="s">
        <v>217</v>
      </c>
      <c r="E394" s="3">
        <v>460</v>
      </c>
      <c r="F394" s="3">
        <v>960</v>
      </c>
      <c r="G394" s="3">
        <f t="shared" si="19"/>
        <v>500</v>
      </c>
      <c r="I394" s="3">
        <v>480</v>
      </c>
      <c r="J394" s="3">
        <v>500</v>
      </c>
      <c r="L394" s="3">
        <v>460</v>
      </c>
    </row>
    <row r="395" spans="1:14" x14ac:dyDescent="0.45">
      <c r="A395" s="2" t="s">
        <v>215</v>
      </c>
      <c r="B395" s="2" t="s">
        <v>79</v>
      </c>
      <c r="D395" s="2" t="s">
        <v>140</v>
      </c>
      <c r="E395" s="3">
        <v>75500</v>
      </c>
      <c r="F395" s="3">
        <v>74800</v>
      </c>
      <c r="G395" s="3">
        <f t="shared" si="19"/>
        <v>-700</v>
      </c>
      <c r="I395" s="3">
        <v>62960.12</v>
      </c>
      <c r="J395" s="3">
        <v>35044.85</v>
      </c>
      <c r="L395" s="3">
        <v>75500</v>
      </c>
    </row>
    <row r="396" spans="1:14" x14ac:dyDescent="0.45">
      <c r="A396" s="2" t="s">
        <v>215</v>
      </c>
      <c r="B396" s="2" t="s">
        <v>14</v>
      </c>
      <c r="D396" s="2" t="s">
        <v>15</v>
      </c>
      <c r="E396" s="3">
        <v>42060</v>
      </c>
      <c r="F396" s="3">
        <v>30000</v>
      </c>
      <c r="G396" s="3">
        <f t="shared" si="19"/>
        <v>-12060</v>
      </c>
      <c r="I396" s="3">
        <v>31370.23</v>
      </c>
      <c r="J396" s="3">
        <v>-3120.36</v>
      </c>
      <c r="L396" s="3">
        <v>42060</v>
      </c>
    </row>
    <row r="397" spans="1:14" x14ac:dyDescent="0.45">
      <c r="A397" s="2" t="s">
        <v>215</v>
      </c>
      <c r="B397" s="2" t="s">
        <v>31</v>
      </c>
      <c r="D397" s="2" t="s">
        <v>32</v>
      </c>
      <c r="E397" s="3">
        <v>8500</v>
      </c>
      <c r="F397" s="3">
        <v>6900</v>
      </c>
      <c r="G397" s="3">
        <f t="shared" si="19"/>
        <v>-1600</v>
      </c>
      <c r="I397" s="3">
        <v>4275.82</v>
      </c>
      <c r="J397" s="3">
        <v>4280.22</v>
      </c>
      <c r="L397" s="3">
        <v>8500</v>
      </c>
    </row>
    <row r="398" spans="1:14" x14ac:dyDescent="0.45">
      <c r="A398" s="2" t="s">
        <v>215</v>
      </c>
      <c r="B398" s="2" t="s">
        <v>33</v>
      </c>
      <c r="D398" s="2" t="s">
        <v>34</v>
      </c>
      <c r="E398" s="3">
        <v>18500</v>
      </c>
      <c r="F398" s="3">
        <v>8250</v>
      </c>
      <c r="G398" s="3">
        <f t="shared" si="19"/>
        <v>-10250</v>
      </c>
      <c r="I398" s="3">
        <v>9498.6</v>
      </c>
      <c r="J398" s="3">
        <v>8681.75</v>
      </c>
      <c r="L398" s="3">
        <v>18500</v>
      </c>
    </row>
    <row r="399" spans="1:14" x14ac:dyDescent="0.45">
      <c r="A399" s="2" t="s">
        <v>215</v>
      </c>
      <c r="B399" s="2" t="s">
        <v>16</v>
      </c>
      <c r="D399" s="2" t="s">
        <v>17</v>
      </c>
      <c r="E399" s="3">
        <v>4175</v>
      </c>
      <c r="F399" s="3">
        <v>1980</v>
      </c>
      <c r="G399" s="3">
        <f t="shared" si="19"/>
        <v>-2195</v>
      </c>
      <c r="I399" s="3">
        <v>1555</v>
      </c>
      <c r="J399" s="3">
        <v>2496.14</v>
      </c>
      <c r="L399" s="3">
        <v>4175</v>
      </c>
    </row>
    <row r="400" spans="1:14" x14ac:dyDescent="0.45">
      <c r="A400" s="2" t="s">
        <v>215</v>
      </c>
      <c r="B400" s="2" t="s">
        <v>218</v>
      </c>
      <c r="D400" s="2" t="s">
        <v>219</v>
      </c>
      <c r="E400" s="3">
        <v>7975</v>
      </c>
      <c r="F400" s="3">
        <v>7645</v>
      </c>
      <c r="G400" s="3">
        <f t="shared" si="19"/>
        <v>-330</v>
      </c>
      <c r="I400" s="3">
        <v>5285</v>
      </c>
      <c r="J400" s="3">
        <v>4795</v>
      </c>
      <c r="L400" s="3">
        <v>7975</v>
      </c>
    </row>
    <row r="401" spans="1:14" x14ac:dyDescent="0.45">
      <c r="A401" s="2" t="s">
        <v>215</v>
      </c>
      <c r="B401" s="2" t="s">
        <v>35</v>
      </c>
      <c r="D401" s="2" t="s">
        <v>36</v>
      </c>
      <c r="E401" s="3">
        <v>16400</v>
      </c>
      <c r="F401" s="3">
        <v>16400</v>
      </c>
      <c r="G401" s="3">
        <f t="shared" si="19"/>
        <v>0</v>
      </c>
      <c r="I401" s="3">
        <v>8400</v>
      </c>
      <c r="J401" s="3">
        <v>12000</v>
      </c>
      <c r="L401" s="3">
        <v>16400</v>
      </c>
    </row>
    <row r="402" spans="1:14" x14ac:dyDescent="0.45">
      <c r="A402" s="2" t="s">
        <v>215</v>
      </c>
      <c r="B402" s="2" t="s">
        <v>113</v>
      </c>
      <c r="D402" s="2" t="s">
        <v>114</v>
      </c>
      <c r="E402" s="3">
        <v>400</v>
      </c>
      <c r="F402" s="3">
        <v>200</v>
      </c>
      <c r="G402" s="3">
        <f t="shared" si="19"/>
        <v>-200</v>
      </c>
      <c r="I402" s="3">
        <v>182.25</v>
      </c>
      <c r="J402" s="3">
        <v>64.239999999999995</v>
      </c>
      <c r="L402" s="3">
        <v>400</v>
      </c>
    </row>
    <row r="403" spans="1:14" x14ac:dyDescent="0.45">
      <c r="A403" s="2" t="s">
        <v>215</v>
      </c>
      <c r="B403" s="27">
        <v>60310</v>
      </c>
      <c r="D403" s="2" t="s">
        <v>418</v>
      </c>
      <c r="E403" s="3">
        <v>0</v>
      </c>
      <c r="F403" s="3">
        <v>0</v>
      </c>
      <c r="G403" s="3">
        <f t="shared" si="19"/>
        <v>0</v>
      </c>
      <c r="I403" s="3">
        <v>553.77</v>
      </c>
      <c r="J403" s="3">
        <v>0</v>
      </c>
      <c r="L403" s="3">
        <v>0</v>
      </c>
    </row>
    <row r="404" spans="1:14" x14ac:dyDescent="0.45">
      <c r="A404" s="2" t="s">
        <v>215</v>
      </c>
      <c r="B404" s="27">
        <v>60330</v>
      </c>
      <c r="D404" s="2" t="s">
        <v>415</v>
      </c>
      <c r="E404" s="3">
        <v>5000</v>
      </c>
      <c r="F404" s="3">
        <v>9886</v>
      </c>
      <c r="G404" s="3">
        <f t="shared" si="19"/>
        <v>4886</v>
      </c>
      <c r="I404" s="3">
        <v>3908.61</v>
      </c>
      <c r="J404" s="3">
        <v>0</v>
      </c>
      <c r="L404" s="3">
        <v>5000</v>
      </c>
    </row>
    <row r="405" spans="1:14" x14ac:dyDescent="0.45">
      <c r="A405" s="2" t="s">
        <v>215</v>
      </c>
      <c r="B405" s="2" t="s">
        <v>141</v>
      </c>
      <c r="D405" s="2" t="s">
        <v>142</v>
      </c>
      <c r="E405" s="3">
        <v>72790</v>
      </c>
      <c r="F405" s="3">
        <v>65208</v>
      </c>
      <c r="G405" s="3">
        <f t="shared" si="19"/>
        <v>-7582</v>
      </c>
      <c r="I405" s="3">
        <v>51323.21</v>
      </c>
      <c r="J405" s="3">
        <v>46839.91</v>
      </c>
      <c r="L405" s="3">
        <v>72790</v>
      </c>
    </row>
    <row r="406" spans="1:14" x14ac:dyDescent="0.45">
      <c r="A406" s="2" t="s">
        <v>215</v>
      </c>
      <c r="B406" s="2" t="s">
        <v>143</v>
      </c>
      <c r="D406" s="2" t="s">
        <v>144</v>
      </c>
      <c r="E406" s="3">
        <v>1000</v>
      </c>
      <c r="F406" s="3">
        <v>1000</v>
      </c>
      <c r="G406" s="3">
        <f t="shared" si="19"/>
        <v>0</v>
      </c>
      <c r="I406" s="3">
        <v>1108.7</v>
      </c>
      <c r="J406" s="3">
        <v>929.59</v>
      </c>
      <c r="L406" s="3">
        <v>1000</v>
      </c>
    </row>
    <row r="407" spans="1:14" x14ac:dyDescent="0.45">
      <c r="A407" s="2" t="s">
        <v>215</v>
      </c>
      <c r="B407" s="2" t="s">
        <v>145</v>
      </c>
      <c r="D407" s="2" t="s">
        <v>146</v>
      </c>
      <c r="E407" s="3">
        <v>800</v>
      </c>
      <c r="F407" s="3">
        <v>800</v>
      </c>
      <c r="G407" s="3">
        <f t="shared" si="19"/>
        <v>0</v>
      </c>
      <c r="I407" s="3">
        <v>552.75</v>
      </c>
      <c r="J407" s="3">
        <v>847.55</v>
      </c>
      <c r="L407" s="3">
        <v>800</v>
      </c>
    </row>
    <row r="408" spans="1:14" x14ac:dyDescent="0.45">
      <c r="A408" s="2" t="s">
        <v>215</v>
      </c>
      <c r="B408" s="2" t="s">
        <v>147</v>
      </c>
      <c r="D408" s="2" t="s">
        <v>148</v>
      </c>
      <c r="E408" s="3">
        <v>8000</v>
      </c>
      <c r="F408" s="3">
        <v>8000</v>
      </c>
      <c r="G408" s="3">
        <f t="shared" si="19"/>
        <v>0</v>
      </c>
      <c r="I408" s="3">
        <v>8492.27</v>
      </c>
      <c r="J408" s="3">
        <v>7957.4</v>
      </c>
      <c r="L408" s="3">
        <v>8000</v>
      </c>
    </row>
    <row r="409" spans="1:14" x14ac:dyDescent="0.45">
      <c r="A409" s="2" t="s">
        <v>215</v>
      </c>
      <c r="B409" s="2" t="s">
        <v>54</v>
      </c>
      <c r="D409" s="2" t="s">
        <v>55</v>
      </c>
      <c r="E409" s="3">
        <v>72435</v>
      </c>
      <c r="F409" s="3">
        <v>65550</v>
      </c>
      <c r="G409" s="3">
        <f t="shared" si="19"/>
        <v>-6885</v>
      </c>
      <c r="I409" s="3">
        <v>72612.710000000006</v>
      </c>
      <c r="J409" s="3">
        <v>52818.75</v>
      </c>
      <c r="L409" s="3">
        <v>72435</v>
      </c>
    </row>
    <row r="410" spans="1:14" x14ac:dyDescent="0.45">
      <c r="A410" s="2" t="s">
        <v>215</v>
      </c>
      <c r="B410" s="2" t="s">
        <v>131</v>
      </c>
      <c r="D410" s="2" t="s">
        <v>132</v>
      </c>
      <c r="E410" s="3">
        <v>30000</v>
      </c>
      <c r="F410" s="3">
        <v>20000</v>
      </c>
      <c r="G410" s="3">
        <f t="shared" si="19"/>
        <v>-10000</v>
      </c>
      <c r="I410" s="3">
        <v>17057.38</v>
      </c>
      <c r="J410" s="3">
        <v>14423.37</v>
      </c>
      <c r="L410" s="3">
        <v>30000</v>
      </c>
    </row>
    <row r="411" spans="1:14" x14ac:dyDescent="0.45">
      <c r="A411" s="2" t="s">
        <v>215</v>
      </c>
      <c r="B411" s="2" t="s">
        <v>64</v>
      </c>
      <c r="D411" s="2" t="s">
        <v>65</v>
      </c>
      <c r="E411" s="3">
        <v>15732</v>
      </c>
      <c r="F411" s="3">
        <v>13736</v>
      </c>
      <c r="G411" s="3">
        <f t="shared" si="19"/>
        <v>-1996</v>
      </c>
      <c r="I411" s="3">
        <v>12236.86</v>
      </c>
      <c r="J411" s="3">
        <v>13622.73</v>
      </c>
      <c r="L411" s="3">
        <v>15732</v>
      </c>
    </row>
    <row r="412" spans="1:14" x14ac:dyDescent="0.45">
      <c r="A412" s="2" t="s">
        <v>215</v>
      </c>
      <c r="B412" s="2" t="s">
        <v>56</v>
      </c>
      <c r="D412" s="2" t="s">
        <v>57</v>
      </c>
      <c r="E412" s="3">
        <v>104025</v>
      </c>
      <c r="F412" s="3">
        <v>90000</v>
      </c>
      <c r="G412" s="3">
        <f t="shared" si="19"/>
        <v>-14025</v>
      </c>
      <c r="I412" s="3">
        <v>154987.37</v>
      </c>
      <c r="J412" s="3">
        <v>82022.240000000005</v>
      </c>
      <c r="L412" s="3">
        <v>104025</v>
      </c>
    </row>
    <row r="413" spans="1:14" x14ac:dyDescent="0.45">
      <c r="A413" s="2" t="s">
        <v>215</v>
      </c>
      <c r="B413" s="2" t="s">
        <v>18</v>
      </c>
      <c r="D413" s="2" t="s">
        <v>19</v>
      </c>
      <c r="E413" s="3">
        <v>4230</v>
      </c>
      <c r="F413" s="3">
        <v>3500</v>
      </c>
      <c r="G413" s="3">
        <f t="shared" si="19"/>
        <v>-730</v>
      </c>
      <c r="I413" s="3">
        <v>2744.41</v>
      </c>
      <c r="J413" s="3">
        <v>4789.01</v>
      </c>
      <c r="L413" s="3">
        <v>4230</v>
      </c>
    </row>
    <row r="414" spans="1:14" ht="28.5" x14ac:dyDescent="0.45">
      <c r="A414" s="2" t="s">
        <v>215</v>
      </c>
      <c r="B414" s="2" t="s">
        <v>39</v>
      </c>
      <c r="D414" s="2" t="s">
        <v>40</v>
      </c>
      <c r="E414" s="3">
        <v>103487</v>
      </c>
      <c r="F414" s="3">
        <v>113077</v>
      </c>
      <c r="G414" s="3">
        <f t="shared" si="19"/>
        <v>9590</v>
      </c>
      <c r="I414" s="3">
        <v>51090.59</v>
      </c>
      <c r="J414" s="3">
        <v>83270.960000000006</v>
      </c>
      <c r="L414" s="42">
        <v>74137</v>
      </c>
      <c r="N414" s="140" t="s">
        <v>484</v>
      </c>
    </row>
    <row r="415" spans="1:14" x14ac:dyDescent="0.45">
      <c r="A415" s="2" t="s">
        <v>215</v>
      </c>
      <c r="B415" s="2" t="s">
        <v>44</v>
      </c>
      <c r="D415" s="2" t="s">
        <v>45</v>
      </c>
      <c r="E415" s="3">
        <v>7650</v>
      </c>
      <c r="F415" s="3">
        <v>4500</v>
      </c>
      <c r="G415" s="3">
        <f t="shared" si="19"/>
        <v>-3150</v>
      </c>
      <c r="I415" s="3">
        <v>3950.08</v>
      </c>
      <c r="J415" s="3">
        <v>6298.94</v>
      </c>
      <c r="L415" s="3">
        <v>7650</v>
      </c>
    </row>
    <row r="416" spans="1:14" x14ac:dyDescent="0.45">
      <c r="A416" s="2" t="s">
        <v>215</v>
      </c>
      <c r="B416" s="2" t="s">
        <v>149</v>
      </c>
      <c r="D416" s="2" t="s">
        <v>150</v>
      </c>
      <c r="E416" s="3">
        <v>7410</v>
      </c>
      <c r="F416" s="3">
        <v>7300</v>
      </c>
      <c r="G416" s="3">
        <f t="shared" si="19"/>
        <v>-110</v>
      </c>
      <c r="I416" s="3">
        <v>8435.0400000000009</v>
      </c>
      <c r="J416" s="3">
        <v>7971.17</v>
      </c>
      <c r="L416" s="3">
        <v>7410</v>
      </c>
    </row>
    <row r="417" spans="1:14" x14ac:dyDescent="0.45">
      <c r="A417" s="2" t="s">
        <v>215</v>
      </c>
      <c r="B417" s="2" t="s">
        <v>220</v>
      </c>
      <c r="D417" s="2" t="s">
        <v>221</v>
      </c>
      <c r="E417" s="3">
        <v>160348</v>
      </c>
      <c r="F417" s="3">
        <v>100000</v>
      </c>
      <c r="G417" s="3">
        <f t="shared" si="19"/>
        <v>-60348</v>
      </c>
      <c r="I417" s="3">
        <v>250378</v>
      </c>
      <c r="J417" s="3">
        <v>70000</v>
      </c>
      <c r="L417" s="42">
        <v>79808</v>
      </c>
      <c r="N417" s="140" t="s">
        <v>485</v>
      </c>
    </row>
    <row r="418" spans="1:14" x14ac:dyDescent="0.45">
      <c r="D418" s="16" t="s">
        <v>336</v>
      </c>
      <c r="E418" s="17">
        <f>SUM(E387:E417)</f>
        <v>6845439.46</v>
      </c>
      <c r="F418" s="17">
        <f>SUM(F387:F417)</f>
        <v>5685201.2700000005</v>
      </c>
      <c r="G418" s="17">
        <f>SUM(G387:G417)</f>
        <v>-1160238.1899999997</v>
      </c>
      <c r="H418" s="18">
        <f>(E418-F418)/F418</f>
        <v>0.2040804071656023</v>
      </c>
      <c r="I418" s="17">
        <f>SUM(I387:I417)</f>
        <v>5672679.6100000003</v>
      </c>
      <c r="J418" s="17">
        <f>SUM(J387:J417)</f>
        <v>4813556.1400000006</v>
      </c>
      <c r="L418" s="17">
        <f>SUM(L387:L417)</f>
        <v>6482247.46</v>
      </c>
    </row>
    <row r="420" spans="1:14" x14ac:dyDescent="0.45">
      <c r="A420" s="2" t="s">
        <v>222</v>
      </c>
      <c r="B420" s="2" t="s">
        <v>25</v>
      </c>
      <c r="D420" s="2" t="s">
        <v>26</v>
      </c>
      <c r="E420" s="3">
        <v>593720</v>
      </c>
      <c r="F420" s="3">
        <v>493719.97</v>
      </c>
      <c r="G420" s="3">
        <f t="shared" ref="G420:G429" si="20">F420-E420</f>
        <v>-100000.03000000003</v>
      </c>
      <c r="I420" s="3">
        <v>418769.37</v>
      </c>
      <c r="J420" s="3">
        <v>511817.16</v>
      </c>
      <c r="L420" s="3">
        <v>593720</v>
      </c>
    </row>
    <row r="421" spans="1:14" x14ac:dyDescent="0.45">
      <c r="A421" s="27">
        <v>21147</v>
      </c>
      <c r="B421" s="27">
        <v>60107</v>
      </c>
      <c r="D421" s="2" t="s">
        <v>433</v>
      </c>
      <c r="E421" s="3">
        <v>0</v>
      </c>
      <c r="F421" s="3">
        <v>0</v>
      </c>
      <c r="G421" s="3">
        <f t="shared" si="20"/>
        <v>0</v>
      </c>
      <c r="I421" s="3">
        <v>18887.3</v>
      </c>
      <c r="J421" s="3">
        <v>51446.21</v>
      </c>
      <c r="L421" s="3">
        <v>0</v>
      </c>
    </row>
    <row r="422" spans="1:14" x14ac:dyDescent="0.45">
      <c r="A422" s="2" t="s">
        <v>222</v>
      </c>
      <c r="B422" s="2" t="s">
        <v>42</v>
      </c>
      <c r="D422" s="2" t="s">
        <v>43</v>
      </c>
      <c r="E422" s="3">
        <v>73492</v>
      </c>
      <c r="F422" s="3">
        <v>50000</v>
      </c>
      <c r="G422" s="3">
        <f t="shared" si="20"/>
        <v>-23492</v>
      </c>
      <c r="I422" s="3">
        <v>62915.78</v>
      </c>
      <c r="J422" s="3">
        <v>71620.38</v>
      </c>
      <c r="L422" s="3">
        <v>73492</v>
      </c>
    </row>
    <row r="423" spans="1:14" x14ac:dyDescent="0.45">
      <c r="A423" s="2" t="s">
        <v>222</v>
      </c>
      <c r="B423" s="2" t="s">
        <v>77</v>
      </c>
      <c r="D423" s="2" t="s">
        <v>78</v>
      </c>
      <c r="E423" s="3">
        <v>12000</v>
      </c>
      <c r="F423" s="3">
        <v>11503.01</v>
      </c>
      <c r="G423" s="3">
        <f t="shared" si="20"/>
        <v>-496.98999999999978</v>
      </c>
      <c r="I423" s="3">
        <v>5158.1400000000003</v>
      </c>
      <c r="J423" s="3">
        <v>4661.0600000000004</v>
      </c>
      <c r="L423" s="3">
        <v>12000</v>
      </c>
    </row>
    <row r="424" spans="1:14" x14ac:dyDescent="0.45">
      <c r="A424" s="2" t="s">
        <v>222</v>
      </c>
      <c r="B424" s="27">
        <v>60124</v>
      </c>
      <c r="D424" s="2" t="s">
        <v>417</v>
      </c>
      <c r="E424" s="3">
        <v>20800</v>
      </c>
      <c r="F424" s="3">
        <v>0</v>
      </c>
      <c r="G424" s="3">
        <f t="shared" si="20"/>
        <v>-20800</v>
      </c>
      <c r="I424" s="3">
        <v>0</v>
      </c>
      <c r="J424" s="3">
        <v>0</v>
      </c>
      <c r="L424" s="3">
        <v>20800</v>
      </c>
    </row>
    <row r="425" spans="1:14" x14ac:dyDescent="0.45">
      <c r="A425" s="2" t="s">
        <v>222</v>
      </c>
      <c r="B425" s="2" t="s">
        <v>79</v>
      </c>
      <c r="D425" s="2" t="s">
        <v>140</v>
      </c>
      <c r="E425" s="3">
        <v>3600</v>
      </c>
      <c r="F425" s="3">
        <v>4200</v>
      </c>
      <c r="G425" s="3">
        <f t="shared" si="20"/>
        <v>600</v>
      </c>
      <c r="I425" s="3">
        <v>154.9</v>
      </c>
      <c r="J425" s="3">
        <v>0</v>
      </c>
      <c r="L425" s="3">
        <v>3600</v>
      </c>
    </row>
    <row r="426" spans="1:14" x14ac:dyDescent="0.45">
      <c r="A426" s="2" t="s">
        <v>222</v>
      </c>
      <c r="B426" s="2" t="s">
        <v>14</v>
      </c>
      <c r="D426" s="2" t="s">
        <v>15</v>
      </c>
      <c r="E426" s="3">
        <v>4500</v>
      </c>
      <c r="F426" s="3">
        <v>4400</v>
      </c>
      <c r="G426" s="3">
        <f t="shared" si="20"/>
        <v>-100</v>
      </c>
      <c r="H426" s="2"/>
      <c r="I426" s="3">
        <v>2213.4699999999998</v>
      </c>
      <c r="J426" s="3">
        <v>3182.62</v>
      </c>
      <c r="L426" s="3">
        <v>4500</v>
      </c>
    </row>
    <row r="427" spans="1:14" x14ac:dyDescent="0.45">
      <c r="A427" s="2" t="s">
        <v>222</v>
      </c>
      <c r="B427" s="2" t="s">
        <v>16</v>
      </c>
      <c r="D427" s="2" t="s">
        <v>17</v>
      </c>
      <c r="E427" s="3">
        <v>400</v>
      </c>
      <c r="F427" s="3">
        <v>400</v>
      </c>
      <c r="G427" s="3">
        <f t="shared" si="20"/>
        <v>0</v>
      </c>
      <c r="H427" s="31"/>
      <c r="I427" s="3">
        <v>446.9</v>
      </c>
      <c r="J427" s="3">
        <v>470</v>
      </c>
      <c r="L427" s="3">
        <v>400</v>
      </c>
    </row>
    <row r="428" spans="1:14" x14ac:dyDescent="0.45">
      <c r="A428" s="2" t="s">
        <v>222</v>
      </c>
      <c r="B428" s="2" t="s">
        <v>18</v>
      </c>
      <c r="D428" s="2" t="s">
        <v>19</v>
      </c>
      <c r="E428" s="3">
        <v>500</v>
      </c>
      <c r="F428" s="3">
        <v>500</v>
      </c>
      <c r="G428" s="3">
        <f t="shared" si="20"/>
        <v>0</v>
      </c>
      <c r="H428" s="31"/>
      <c r="I428" s="3">
        <v>907.85</v>
      </c>
      <c r="J428" s="3">
        <v>83.23</v>
      </c>
      <c r="L428" s="3">
        <v>500</v>
      </c>
    </row>
    <row r="429" spans="1:14" x14ac:dyDescent="0.45">
      <c r="A429" s="2" t="s">
        <v>222</v>
      </c>
      <c r="B429" s="2" t="s">
        <v>39</v>
      </c>
      <c r="D429" s="2" t="s">
        <v>40</v>
      </c>
      <c r="E429" s="3">
        <v>8194</v>
      </c>
      <c r="F429" s="3">
        <v>16469</v>
      </c>
      <c r="G429" s="3">
        <f t="shared" si="20"/>
        <v>8275</v>
      </c>
      <c r="H429" s="31"/>
      <c r="I429" s="3">
        <v>32622.68</v>
      </c>
      <c r="J429" s="3">
        <v>3262.35</v>
      </c>
      <c r="L429" s="3">
        <v>8194</v>
      </c>
    </row>
    <row r="430" spans="1:14" x14ac:dyDescent="0.45">
      <c r="D430" s="16" t="s">
        <v>337</v>
      </c>
      <c r="E430" s="17">
        <f>SUM(E420:E429)</f>
        <v>717206</v>
      </c>
      <c r="F430" s="17">
        <f>SUM(F420:F429)</f>
        <v>581191.98</v>
      </c>
      <c r="G430" s="17">
        <f>SUM(G420:G429)</f>
        <v>-136014.02000000002</v>
      </c>
      <c r="H430" s="18">
        <f>(E430-F430)/F430</f>
        <v>0.23402597537564099</v>
      </c>
      <c r="I430" s="17">
        <f>SUM(I420:I429)</f>
        <v>542076.39</v>
      </c>
      <c r="J430" s="17">
        <f>SUM(J420:J429)</f>
        <v>646543.01</v>
      </c>
      <c r="L430" s="17">
        <f>SUM(L420:L429)</f>
        <v>717206</v>
      </c>
    </row>
    <row r="431" spans="1:14" x14ac:dyDescent="0.45">
      <c r="L431" s="3"/>
    </row>
    <row r="432" spans="1:14" x14ac:dyDescent="0.45">
      <c r="A432" s="2" t="s">
        <v>223</v>
      </c>
      <c r="B432" s="2" t="s">
        <v>23</v>
      </c>
      <c r="D432" s="2" t="s">
        <v>24</v>
      </c>
      <c r="E432" s="3">
        <v>120088.54</v>
      </c>
      <c r="F432" s="3">
        <v>101936.16</v>
      </c>
      <c r="G432" s="3">
        <f t="shared" ref="G432:G446" si="21">F432-E432</f>
        <v>-18152.37999999999</v>
      </c>
      <c r="I432" s="3">
        <v>100530.22</v>
      </c>
      <c r="J432" s="3">
        <v>104271.99</v>
      </c>
      <c r="L432" s="3">
        <v>120088.54</v>
      </c>
    </row>
    <row r="433" spans="1:12" x14ac:dyDescent="0.45">
      <c r="A433" s="2" t="s">
        <v>223</v>
      </c>
      <c r="B433" s="2" t="s">
        <v>25</v>
      </c>
      <c r="D433" s="2" t="s">
        <v>26</v>
      </c>
      <c r="E433" s="3">
        <v>1684892.8</v>
      </c>
      <c r="F433" s="3">
        <v>1248477.8400000001</v>
      </c>
      <c r="G433" s="3">
        <f t="shared" si="21"/>
        <v>-436414.95999999996</v>
      </c>
      <c r="I433" s="3">
        <v>1154863.67</v>
      </c>
      <c r="J433" s="3">
        <v>920267.33</v>
      </c>
      <c r="L433" s="3">
        <v>1684892.8</v>
      </c>
    </row>
    <row r="434" spans="1:12" x14ac:dyDescent="0.45">
      <c r="A434" s="2" t="s">
        <v>223</v>
      </c>
      <c r="B434" s="2" t="s">
        <v>10</v>
      </c>
      <c r="D434" s="2" t="s">
        <v>11</v>
      </c>
      <c r="E434" s="3">
        <f>F434</f>
        <v>32473</v>
      </c>
      <c r="F434" s="3">
        <v>32473</v>
      </c>
      <c r="G434" s="3">
        <f t="shared" si="21"/>
        <v>0</v>
      </c>
      <c r="I434" s="3">
        <v>5233.7299999999996</v>
      </c>
      <c r="J434" s="3">
        <v>47781.86</v>
      </c>
      <c r="L434" s="3">
        <v>32473</v>
      </c>
    </row>
    <row r="435" spans="1:12" x14ac:dyDescent="0.45">
      <c r="A435" s="2" t="s">
        <v>223</v>
      </c>
      <c r="B435" s="2" t="s">
        <v>42</v>
      </c>
      <c r="D435" s="2" t="s">
        <v>43</v>
      </c>
      <c r="E435" s="3">
        <v>151000</v>
      </c>
      <c r="F435" s="3">
        <v>132692.03</v>
      </c>
      <c r="G435" s="3">
        <f t="shared" si="21"/>
        <v>-18307.97</v>
      </c>
      <c r="I435" s="3">
        <v>156606.53</v>
      </c>
      <c r="J435" s="3">
        <v>270354.53000000003</v>
      </c>
      <c r="L435" s="3">
        <v>151000</v>
      </c>
    </row>
    <row r="436" spans="1:12" x14ac:dyDescent="0.45">
      <c r="A436" s="2" t="s">
        <v>223</v>
      </c>
      <c r="B436" s="2" t="s">
        <v>77</v>
      </c>
      <c r="D436" s="2" t="s">
        <v>78</v>
      </c>
      <c r="E436" s="3">
        <v>51200</v>
      </c>
      <c r="F436" s="3">
        <v>51740</v>
      </c>
      <c r="G436" s="3">
        <f t="shared" si="21"/>
        <v>540</v>
      </c>
      <c r="I436" s="3">
        <v>38306.559999999998</v>
      </c>
      <c r="J436" s="3">
        <v>22401.119999999999</v>
      </c>
      <c r="L436" s="3">
        <v>51200</v>
      </c>
    </row>
    <row r="437" spans="1:12" x14ac:dyDescent="0.45">
      <c r="A437" s="2" t="s">
        <v>223</v>
      </c>
      <c r="B437" s="2" t="s">
        <v>14</v>
      </c>
      <c r="D437" s="2" t="s">
        <v>15</v>
      </c>
      <c r="E437" s="3">
        <v>3000</v>
      </c>
      <c r="F437" s="3">
        <v>3160</v>
      </c>
      <c r="G437" s="3">
        <f t="shared" si="21"/>
        <v>160</v>
      </c>
      <c r="I437" s="3">
        <v>794</v>
      </c>
      <c r="J437" s="3">
        <v>1280.4100000000001</v>
      </c>
      <c r="L437" s="3">
        <v>3000</v>
      </c>
    </row>
    <row r="438" spans="1:12" x14ac:dyDescent="0.45">
      <c r="A438" s="2" t="s">
        <v>223</v>
      </c>
      <c r="B438" s="2" t="s">
        <v>31</v>
      </c>
      <c r="D438" s="2" t="s">
        <v>32</v>
      </c>
      <c r="E438" s="3">
        <v>3000</v>
      </c>
      <c r="F438" s="3">
        <v>3000</v>
      </c>
      <c r="G438" s="3">
        <f t="shared" si="21"/>
        <v>0</v>
      </c>
      <c r="I438" s="3">
        <v>1596.62</v>
      </c>
      <c r="J438" s="3">
        <v>3309.38</v>
      </c>
      <c r="L438" s="3">
        <v>3000</v>
      </c>
    </row>
    <row r="439" spans="1:12" x14ac:dyDescent="0.45">
      <c r="A439" s="2" t="s">
        <v>223</v>
      </c>
      <c r="B439" s="2" t="s">
        <v>52</v>
      </c>
      <c r="D439" s="2" t="s">
        <v>53</v>
      </c>
      <c r="E439" s="3">
        <v>272192</v>
      </c>
      <c r="F439" s="3">
        <v>117907.58</v>
      </c>
      <c r="G439" s="3">
        <f t="shared" si="21"/>
        <v>-154284.41999999998</v>
      </c>
      <c r="I439" s="3">
        <v>86346.72</v>
      </c>
      <c r="J439" s="3">
        <v>85578.29</v>
      </c>
      <c r="L439" s="3">
        <v>272192</v>
      </c>
    </row>
    <row r="440" spans="1:12" x14ac:dyDescent="0.45">
      <c r="A440" s="2" t="s">
        <v>223</v>
      </c>
      <c r="B440" s="2" t="s">
        <v>224</v>
      </c>
      <c r="D440" s="2" t="s">
        <v>225</v>
      </c>
      <c r="E440" s="3">
        <v>5800</v>
      </c>
      <c r="F440" s="3">
        <v>5800</v>
      </c>
      <c r="G440" s="3">
        <f t="shared" si="21"/>
        <v>0</v>
      </c>
      <c r="I440" s="3">
        <v>5538.27</v>
      </c>
      <c r="J440" s="3">
        <v>3523.67</v>
      </c>
      <c r="L440" s="3">
        <v>5800</v>
      </c>
    </row>
    <row r="441" spans="1:12" x14ac:dyDescent="0.45">
      <c r="A441" s="27">
        <v>21148</v>
      </c>
      <c r="B441" s="27">
        <v>60330</v>
      </c>
      <c r="D441" s="2" t="s">
        <v>415</v>
      </c>
      <c r="E441" s="3">
        <v>0</v>
      </c>
      <c r="F441" s="3">
        <v>0</v>
      </c>
      <c r="G441" s="3">
        <f t="shared" si="21"/>
        <v>0</v>
      </c>
      <c r="I441" s="3">
        <v>0</v>
      </c>
      <c r="J441" s="3">
        <v>313.04000000000002</v>
      </c>
      <c r="L441" s="3">
        <v>0</v>
      </c>
    </row>
    <row r="442" spans="1:12" x14ac:dyDescent="0.45">
      <c r="A442" s="2" t="s">
        <v>223</v>
      </c>
      <c r="B442" s="2" t="s">
        <v>141</v>
      </c>
      <c r="D442" s="2" t="s">
        <v>142</v>
      </c>
      <c r="E442" s="3">
        <v>8000</v>
      </c>
      <c r="F442" s="3">
        <v>8000</v>
      </c>
      <c r="G442" s="3">
        <f t="shared" si="21"/>
        <v>0</v>
      </c>
      <c r="I442" s="3">
        <v>6572.22</v>
      </c>
      <c r="J442" s="3">
        <v>12675.24</v>
      </c>
      <c r="L442" s="3">
        <v>8000</v>
      </c>
    </row>
    <row r="443" spans="1:12" x14ac:dyDescent="0.45">
      <c r="A443" s="2" t="s">
        <v>223</v>
      </c>
      <c r="B443" s="2" t="s">
        <v>37</v>
      </c>
      <c r="D443" s="2" t="s">
        <v>38</v>
      </c>
      <c r="E443" s="3">
        <v>47113</v>
      </c>
      <c r="F443" s="3">
        <v>40000</v>
      </c>
      <c r="G443" s="3">
        <f t="shared" si="21"/>
        <v>-7113</v>
      </c>
      <c r="I443" s="3">
        <v>46666.1</v>
      </c>
      <c r="J443" s="3">
        <v>30745.17</v>
      </c>
      <c r="L443" s="3">
        <v>47113</v>
      </c>
    </row>
    <row r="444" spans="1:12" x14ac:dyDescent="0.45">
      <c r="A444" s="2" t="s">
        <v>223</v>
      </c>
      <c r="B444" s="2" t="s">
        <v>64</v>
      </c>
      <c r="D444" s="2" t="s">
        <v>65</v>
      </c>
      <c r="E444" s="3">
        <v>7100</v>
      </c>
      <c r="F444" s="3">
        <v>3000</v>
      </c>
      <c r="G444" s="3">
        <f t="shared" si="21"/>
        <v>-4100</v>
      </c>
      <c r="I444" s="3">
        <v>1814</v>
      </c>
      <c r="J444" s="3">
        <v>1966.25</v>
      </c>
      <c r="L444" s="3">
        <v>7100</v>
      </c>
    </row>
    <row r="445" spans="1:12" x14ac:dyDescent="0.45">
      <c r="A445" s="2" t="s">
        <v>223</v>
      </c>
      <c r="B445" s="2" t="s">
        <v>18</v>
      </c>
      <c r="D445" s="2" t="s">
        <v>19</v>
      </c>
      <c r="E445" s="3">
        <v>1000</v>
      </c>
      <c r="F445" s="3">
        <v>1000</v>
      </c>
      <c r="G445" s="3">
        <f t="shared" si="21"/>
        <v>0</v>
      </c>
      <c r="I445" s="3">
        <v>224.94</v>
      </c>
      <c r="J445" s="3">
        <v>121.36</v>
      </c>
      <c r="L445" s="3">
        <v>1000</v>
      </c>
    </row>
    <row r="446" spans="1:12" x14ac:dyDescent="0.45">
      <c r="A446" s="2" t="s">
        <v>223</v>
      </c>
      <c r="B446" s="2" t="s">
        <v>39</v>
      </c>
      <c r="D446" s="2" t="s">
        <v>40</v>
      </c>
      <c r="E446" s="3">
        <v>4000</v>
      </c>
      <c r="F446" s="3">
        <v>4000</v>
      </c>
      <c r="G446" s="3">
        <f t="shared" si="21"/>
        <v>0</v>
      </c>
      <c r="I446" s="3">
        <v>4765.41</v>
      </c>
      <c r="J446" s="3">
        <v>1046.6500000000001</v>
      </c>
      <c r="L446" s="3">
        <v>4000</v>
      </c>
    </row>
    <row r="447" spans="1:12" x14ac:dyDescent="0.45">
      <c r="D447" s="16" t="s">
        <v>338</v>
      </c>
      <c r="E447" s="17">
        <f>SUM(E432:E446)</f>
        <v>2390859.34</v>
      </c>
      <c r="F447" s="17">
        <f>SUM(F432:F446)</f>
        <v>1753186.61</v>
      </c>
      <c r="G447" s="17">
        <f>SUM(G432:G446)</f>
        <v>-637672.73</v>
      </c>
      <c r="H447" s="18">
        <f>(E447-F447)/F447</f>
        <v>0.36372210828144513</v>
      </c>
      <c r="I447" s="17">
        <f>SUM(I432:I446)</f>
        <v>1609858.99</v>
      </c>
      <c r="J447" s="17">
        <f>SUM(J432:J446)</f>
        <v>1505636.2899999998</v>
      </c>
      <c r="L447" s="17">
        <f>SUM(L432:L446)</f>
        <v>2390859.34</v>
      </c>
    </row>
    <row r="449" spans="1:14" x14ac:dyDescent="0.45">
      <c r="A449" s="2" t="s">
        <v>226</v>
      </c>
      <c r="B449" s="2" t="s">
        <v>25</v>
      </c>
      <c r="D449" s="2" t="s">
        <v>26</v>
      </c>
      <c r="E449" s="3">
        <v>62982.400000000001</v>
      </c>
      <c r="F449" s="3">
        <v>51239.519999999997</v>
      </c>
      <c r="G449" s="3">
        <f t="shared" ref="G449:G456" si="22">F449-E449</f>
        <v>-11742.880000000005</v>
      </c>
      <c r="I449" s="3">
        <v>46331.519999999997</v>
      </c>
      <c r="J449" s="3">
        <v>50407.11</v>
      </c>
      <c r="L449" s="3">
        <v>62982.400000000001</v>
      </c>
    </row>
    <row r="450" spans="1:14" x14ac:dyDescent="0.45">
      <c r="A450" s="2" t="s">
        <v>226</v>
      </c>
      <c r="B450" s="2" t="s">
        <v>42</v>
      </c>
      <c r="D450" s="2" t="s">
        <v>43</v>
      </c>
      <c r="E450" s="3">
        <v>500</v>
      </c>
      <c r="F450" s="3">
        <v>550</v>
      </c>
      <c r="G450" s="3">
        <f t="shared" si="22"/>
        <v>50</v>
      </c>
      <c r="I450" s="3">
        <v>0</v>
      </c>
      <c r="J450" s="3">
        <v>173.64</v>
      </c>
      <c r="L450" s="3">
        <v>500</v>
      </c>
    </row>
    <row r="451" spans="1:14" x14ac:dyDescent="0.45">
      <c r="A451" s="2" t="s">
        <v>226</v>
      </c>
      <c r="B451" s="2" t="s">
        <v>79</v>
      </c>
      <c r="D451" s="2" t="s">
        <v>140</v>
      </c>
      <c r="E451" s="3">
        <v>500</v>
      </c>
      <c r="F451" s="3">
        <v>750</v>
      </c>
      <c r="G451" s="3">
        <f t="shared" si="22"/>
        <v>250</v>
      </c>
      <c r="I451" s="3">
        <v>572.69000000000005</v>
      </c>
      <c r="J451" s="3">
        <v>107.18</v>
      </c>
      <c r="L451" s="3">
        <v>500</v>
      </c>
    </row>
    <row r="452" spans="1:14" x14ac:dyDescent="0.45">
      <c r="A452" s="2" t="s">
        <v>226</v>
      </c>
      <c r="B452" s="2" t="s">
        <v>52</v>
      </c>
      <c r="D452" s="2" t="s">
        <v>53</v>
      </c>
      <c r="E452" s="3">
        <v>32411</v>
      </c>
      <c r="F452" s="3">
        <v>32925</v>
      </c>
      <c r="G452" s="3">
        <f t="shared" si="22"/>
        <v>514</v>
      </c>
      <c r="I452" s="3">
        <v>42790.8</v>
      </c>
      <c r="J452" s="3">
        <v>31632.62</v>
      </c>
      <c r="L452" s="3">
        <v>32411</v>
      </c>
    </row>
    <row r="453" spans="1:14" x14ac:dyDescent="0.45">
      <c r="A453" s="2" t="s">
        <v>226</v>
      </c>
      <c r="B453" s="2" t="s">
        <v>37</v>
      </c>
      <c r="D453" s="2" t="s">
        <v>38</v>
      </c>
      <c r="E453" s="3">
        <v>0</v>
      </c>
      <c r="F453" s="3">
        <v>500</v>
      </c>
      <c r="G453" s="3">
        <f t="shared" si="22"/>
        <v>500</v>
      </c>
      <c r="I453" s="3">
        <v>0</v>
      </c>
      <c r="J453" s="3">
        <v>0</v>
      </c>
      <c r="L453" s="3">
        <v>0</v>
      </c>
    </row>
    <row r="454" spans="1:14" x14ac:dyDescent="0.45">
      <c r="A454" s="2" t="s">
        <v>226</v>
      </c>
      <c r="B454" s="2" t="s">
        <v>54</v>
      </c>
      <c r="D454" s="2" t="s">
        <v>55</v>
      </c>
      <c r="E454" s="3">
        <v>1377.75</v>
      </c>
      <c r="F454" s="3">
        <v>875</v>
      </c>
      <c r="G454" s="3">
        <f t="shared" si="22"/>
        <v>-502.75</v>
      </c>
      <c r="I454" s="3">
        <v>1029.31</v>
      </c>
      <c r="J454" s="3">
        <v>713.61</v>
      </c>
      <c r="L454" s="3">
        <v>1377.75</v>
      </c>
    </row>
    <row r="455" spans="1:14" x14ac:dyDescent="0.45">
      <c r="A455" s="2" t="s">
        <v>226</v>
      </c>
      <c r="B455" s="2" t="s">
        <v>56</v>
      </c>
      <c r="D455" s="2" t="s">
        <v>57</v>
      </c>
      <c r="E455" s="3">
        <v>1800</v>
      </c>
      <c r="F455" s="3">
        <v>800</v>
      </c>
      <c r="G455" s="3">
        <f t="shared" si="22"/>
        <v>-1000</v>
      </c>
      <c r="I455" s="3">
        <v>0</v>
      </c>
      <c r="J455" s="3">
        <v>0</v>
      </c>
      <c r="L455" s="3">
        <v>1800</v>
      </c>
    </row>
    <row r="456" spans="1:14" x14ac:dyDescent="0.45">
      <c r="A456" s="2" t="s">
        <v>226</v>
      </c>
      <c r="B456" s="2" t="s">
        <v>39</v>
      </c>
      <c r="D456" s="2" t="s">
        <v>40</v>
      </c>
      <c r="E456" s="3">
        <v>400</v>
      </c>
      <c r="F456" s="3">
        <v>375</v>
      </c>
      <c r="G456" s="3">
        <f t="shared" si="22"/>
        <v>-25</v>
      </c>
      <c r="I456" s="3">
        <v>0</v>
      </c>
      <c r="J456" s="3">
        <v>178.96</v>
      </c>
      <c r="L456" s="3">
        <v>400</v>
      </c>
    </row>
    <row r="457" spans="1:14" x14ac:dyDescent="0.45">
      <c r="D457" s="16" t="s">
        <v>339</v>
      </c>
      <c r="E457" s="17">
        <f>SUM(E449:E456)</f>
        <v>99971.15</v>
      </c>
      <c r="F457" s="17">
        <f>SUM(F449:F456)</f>
        <v>88014.51999999999</v>
      </c>
      <c r="G457" s="17">
        <f>SUM(G449:G456)</f>
        <v>-11956.630000000005</v>
      </c>
      <c r="H457" s="18">
        <f>(E457-F457)/F457</f>
        <v>0.13584838047176767</v>
      </c>
      <c r="I457" s="17">
        <f>SUM(I449:I456)</f>
        <v>90724.32</v>
      </c>
      <c r="J457" s="17">
        <f>SUM(J449:J456)</f>
        <v>83213.12000000001</v>
      </c>
      <c r="L457" s="17">
        <f>SUM(L449:L456)</f>
        <v>99971.15</v>
      </c>
    </row>
    <row r="459" spans="1:14" x14ac:dyDescent="0.45">
      <c r="A459" s="2" t="s">
        <v>227</v>
      </c>
      <c r="B459" s="2" t="s">
        <v>141</v>
      </c>
      <c r="D459" s="2" t="s">
        <v>142</v>
      </c>
      <c r="E459" s="3">
        <v>75000</v>
      </c>
      <c r="F459" s="3">
        <v>73722.240000000005</v>
      </c>
      <c r="G459" s="3">
        <f>F459-E459</f>
        <v>-1277.7599999999948</v>
      </c>
      <c r="I459" s="3">
        <v>107365.54</v>
      </c>
      <c r="J459" s="3">
        <v>75264.42</v>
      </c>
      <c r="L459" s="3">
        <v>75000</v>
      </c>
    </row>
    <row r="460" spans="1:14" ht="28.5" x14ac:dyDescent="0.45">
      <c r="A460" s="2" t="s">
        <v>227</v>
      </c>
      <c r="B460" s="2" t="s">
        <v>64</v>
      </c>
      <c r="D460" s="2" t="s">
        <v>65</v>
      </c>
      <c r="E460" s="3">
        <v>100000</v>
      </c>
      <c r="F460" s="3">
        <v>100000</v>
      </c>
      <c r="G460" s="3">
        <f>F460-E460</f>
        <v>0</v>
      </c>
      <c r="I460" s="3">
        <v>86592.85</v>
      </c>
      <c r="J460" s="3">
        <v>202993.01</v>
      </c>
      <c r="L460" s="42">
        <v>100000</v>
      </c>
      <c r="N460" s="140" t="s">
        <v>486</v>
      </c>
    </row>
    <row r="461" spans="1:14" x14ac:dyDescent="0.45">
      <c r="D461" s="16" t="s">
        <v>340</v>
      </c>
      <c r="E461" s="17">
        <f>SUM(E459:E460)</f>
        <v>175000</v>
      </c>
      <c r="F461" s="17">
        <f>SUM(F459:F460)</f>
        <v>173722.23999999999</v>
      </c>
      <c r="G461" s="17">
        <f>SUM(G459:G460)</f>
        <v>-1277.7599999999948</v>
      </c>
      <c r="H461" s="18">
        <f>(E461-F461)/F461</f>
        <v>7.3551895255323059E-3</v>
      </c>
      <c r="I461" s="17">
        <f>SUM(I459:I460)</f>
        <v>193958.39</v>
      </c>
      <c r="J461" s="17">
        <f>SUM(J459:J460)</f>
        <v>278257.43</v>
      </c>
      <c r="L461" s="17">
        <f>SUM(L459:L460)</f>
        <v>175000</v>
      </c>
    </row>
    <row r="463" spans="1:14" x14ac:dyDescent="0.45">
      <c r="A463" s="2" t="s">
        <v>228</v>
      </c>
      <c r="B463" s="2" t="s">
        <v>8</v>
      </c>
      <c r="D463" s="2" t="s">
        <v>9</v>
      </c>
      <c r="E463" s="3">
        <v>82641</v>
      </c>
      <c r="F463" s="3">
        <v>79201.62</v>
      </c>
      <c r="G463" s="3">
        <f>F463-E463</f>
        <v>-3439.3800000000047</v>
      </c>
      <c r="H463" s="6" t="s">
        <v>359</v>
      </c>
      <c r="I463" s="3">
        <v>77703.3</v>
      </c>
      <c r="J463" s="3">
        <v>97970.33</v>
      </c>
      <c r="L463" s="3">
        <v>82641</v>
      </c>
    </row>
    <row r="464" spans="1:14" x14ac:dyDescent="0.45">
      <c r="A464" s="2" t="s">
        <v>228</v>
      </c>
      <c r="B464" s="2" t="s">
        <v>8</v>
      </c>
      <c r="D464" s="2" t="s">
        <v>382</v>
      </c>
      <c r="E464" s="3">
        <f>200.51*52</f>
        <v>10426.52</v>
      </c>
      <c r="F464" s="3">
        <v>0</v>
      </c>
      <c r="G464" s="3">
        <v>0</v>
      </c>
      <c r="H464" s="6" t="s">
        <v>383</v>
      </c>
      <c r="I464" s="3">
        <v>0</v>
      </c>
      <c r="J464" s="3">
        <v>0</v>
      </c>
      <c r="L464" s="3">
        <f>200.51*52</f>
        <v>10426.52</v>
      </c>
    </row>
    <row r="465" spans="1:14" x14ac:dyDescent="0.45">
      <c r="A465" s="2" t="s">
        <v>228</v>
      </c>
      <c r="B465" s="2" t="s">
        <v>23</v>
      </c>
      <c r="D465" s="2" t="s">
        <v>24</v>
      </c>
      <c r="E465" s="3">
        <v>210644</v>
      </c>
      <c r="F465" s="3">
        <v>281178.01</v>
      </c>
      <c r="G465" s="3">
        <f t="shared" ref="G465:G470" si="23">F465-E465</f>
        <v>70534.010000000009</v>
      </c>
      <c r="H465" s="6" t="s">
        <v>367</v>
      </c>
      <c r="I465" s="3">
        <v>359621.65</v>
      </c>
      <c r="J465" s="3">
        <v>286598.74</v>
      </c>
      <c r="L465" s="3">
        <v>210644</v>
      </c>
    </row>
    <row r="466" spans="1:14" x14ac:dyDescent="0.45">
      <c r="A466" s="2" t="s">
        <v>228</v>
      </c>
      <c r="B466" s="2" t="s">
        <v>25</v>
      </c>
      <c r="D466" s="2" t="s">
        <v>26</v>
      </c>
      <c r="E466" s="3">
        <v>906648</v>
      </c>
      <c r="F466" s="3">
        <v>873473.04</v>
      </c>
      <c r="G466" s="3">
        <f t="shared" si="23"/>
        <v>-33174.959999999963</v>
      </c>
      <c r="I466" s="3">
        <v>603430.01</v>
      </c>
      <c r="J466" s="3">
        <v>616346.38</v>
      </c>
      <c r="L466" s="10">
        <v>906648</v>
      </c>
      <c r="N466" s="141"/>
    </row>
    <row r="467" spans="1:14" x14ac:dyDescent="0.45">
      <c r="A467" s="2" t="s">
        <v>228</v>
      </c>
      <c r="B467" s="2" t="s">
        <v>42</v>
      </c>
      <c r="D467" s="2" t="s">
        <v>43</v>
      </c>
      <c r="E467" s="3">
        <v>85500</v>
      </c>
      <c r="F467" s="3">
        <v>76593.91</v>
      </c>
      <c r="G467" s="3">
        <f t="shared" si="23"/>
        <v>-8906.0899999999965</v>
      </c>
      <c r="I467" s="3">
        <v>118877.66</v>
      </c>
      <c r="J467" s="3">
        <v>67328.09</v>
      </c>
      <c r="L467" s="3">
        <v>85500</v>
      </c>
    </row>
    <row r="468" spans="1:14" x14ac:dyDescent="0.45">
      <c r="A468" s="2" t="s">
        <v>228</v>
      </c>
      <c r="B468" s="2" t="s">
        <v>79</v>
      </c>
      <c r="D468" s="2" t="s">
        <v>140</v>
      </c>
      <c r="E468" s="3">
        <v>9800</v>
      </c>
      <c r="F468" s="3">
        <v>12200</v>
      </c>
      <c r="G468" s="3">
        <f t="shared" si="23"/>
        <v>2400</v>
      </c>
      <c r="I468" s="3">
        <v>8327.51</v>
      </c>
      <c r="J468" s="3">
        <v>9884.41</v>
      </c>
      <c r="L468" s="3">
        <v>9800</v>
      </c>
    </row>
    <row r="469" spans="1:14" x14ac:dyDescent="0.45">
      <c r="A469" s="2" t="s">
        <v>228</v>
      </c>
      <c r="B469" s="2" t="s">
        <v>14</v>
      </c>
      <c r="D469" s="2" t="s">
        <v>15</v>
      </c>
      <c r="E469" s="3">
        <v>6000</v>
      </c>
      <c r="F469" s="3">
        <v>6000</v>
      </c>
      <c r="G469" s="3">
        <f t="shared" si="23"/>
        <v>0</v>
      </c>
      <c r="I469" s="3">
        <v>2862.84</v>
      </c>
      <c r="J469" s="3">
        <v>5536.06</v>
      </c>
      <c r="L469" s="42">
        <v>3000</v>
      </c>
      <c r="N469" s="140" t="s">
        <v>487</v>
      </c>
    </row>
    <row r="470" spans="1:14" x14ac:dyDescent="0.45">
      <c r="A470" s="2" t="s">
        <v>228</v>
      </c>
      <c r="B470" s="2" t="s">
        <v>31</v>
      </c>
      <c r="D470" s="2" t="s">
        <v>32</v>
      </c>
      <c r="E470" s="3">
        <v>4750</v>
      </c>
      <c r="F470" s="3">
        <v>4750</v>
      </c>
      <c r="G470" s="3">
        <f t="shared" si="23"/>
        <v>0</v>
      </c>
      <c r="I470" s="3">
        <v>4165.78</v>
      </c>
      <c r="J470" s="3">
        <v>3903.18</v>
      </c>
      <c r="L470" s="3">
        <v>4750</v>
      </c>
    </row>
    <row r="471" spans="1:14" x14ac:dyDescent="0.45">
      <c r="A471" s="2" t="s">
        <v>228</v>
      </c>
      <c r="B471" s="2" t="s">
        <v>33</v>
      </c>
      <c r="D471" s="2" t="s">
        <v>34</v>
      </c>
      <c r="E471" s="3">
        <v>500</v>
      </c>
      <c r="F471" s="3">
        <v>0</v>
      </c>
      <c r="G471" s="3">
        <v>0</v>
      </c>
      <c r="H471" s="3"/>
      <c r="I471" s="3">
        <v>0</v>
      </c>
      <c r="J471" s="3">
        <v>0</v>
      </c>
      <c r="L471" s="3">
        <v>500</v>
      </c>
    </row>
    <row r="472" spans="1:14" x14ac:dyDescent="0.45">
      <c r="A472" s="2" t="s">
        <v>228</v>
      </c>
      <c r="B472" s="2" t="s">
        <v>16</v>
      </c>
      <c r="D472" s="2" t="s">
        <v>17</v>
      </c>
      <c r="E472" s="3">
        <v>735</v>
      </c>
      <c r="F472" s="3">
        <v>735</v>
      </c>
      <c r="G472" s="3">
        <f t="shared" ref="G472:G490" si="24">F472-E472</f>
        <v>0</v>
      </c>
      <c r="I472" s="3">
        <v>1211</v>
      </c>
      <c r="J472" s="3">
        <v>0</v>
      </c>
      <c r="L472" s="3">
        <v>735</v>
      </c>
    </row>
    <row r="473" spans="1:14" x14ac:dyDescent="0.45">
      <c r="A473" s="2" t="s">
        <v>228</v>
      </c>
      <c r="B473" s="2" t="s">
        <v>52</v>
      </c>
      <c r="D473" s="2" t="s">
        <v>53</v>
      </c>
      <c r="E473" s="3">
        <v>11000</v>
      </c>
      <c r="F473" s="3">
        <v>11000</v>
      </c>
      <c r="G473" s="3">
        <f t="shared" si="24"/>
        <v>0</v>
      </c>
      <c r="I473" s="3">
        <v>10543.88</v>
      </c>
      <c r="J473" s="3">
        <v>10670.72</v>
      </c>
      <c r="L473" s="42">
        <v>9000</v>
      </c>
      <c r="N473" s="142" t="s">
        <v>878</v>
      </c>
    </row>
    <row r="474" spans="1:14" x14ac:dyDescent="0.45">
      <c r="A474" s="2" t="s">
        <v>228</v>
      </c>
      <c r="B474" s="2" t="s">
        <v>113</v>
      </c>
      <c r="D474" s="2" t="s">
        <v>114</v>
      </c>
      <c r="E474" s="3">
        <v>0</v>
      </c>
      <c r="F474" s="3">
        <v>190</v>
      </c>
      <c r="G474" s="3">
        <f t="shared" si="24"/>
        <v>190</v>
      </c>
      <c r="I474" s="3">
        <v>173.06</v>
      </c>
      <c r="J474" s="3">
        <v>216.43</v>
      </c>
      <c r="L474" s="3">
        <v>0</v>
      </c>
    </row>
    <row r="475" spans="1:14" x14ac:dyDescent="0.45">
      <c r="A475" s="2" t="s">
        <v>228</v>
      </c>
      <c r="B475" s="2" t="s">
        <v>141</v>
      </c>
      <c r="D475" s="2" t="s">
        <v>142</v>
      </c>
      <c r="E475" s="3">
        <v>23185</v>
      </c>
      <c r="F475" s="3">
        <v>25184.53</v>
      </c>
      <c r="G475" s="3">
        <f t="shared" si="24"/>
        <v>1999.5299999999988</v>
      </c>
      <c r="I475" s="3">
        <v>34829.33</v>
      </c>
      <c r="J475" s="3">
        <v>25269.61</v>
      </c>
      <c r="L475" s="3">
        <v>23185</v>
      </c>
    </row>
    <row r="476" spans="1:14" x14ac:dyDescent="0.45">
      <c r="A476" s="2" t="s">
        <v>228</v>
      </c>
      <c r="B476" s="2" t="s">
        <v>143</v>
      </c>
      <c r="D476" s="2" t="s">
        <v>144</v>
      </c>
      <c r="E476" s="3">
        <v>5127</v>
      </c>
      <c r="F476" s="3">
        <v>5127</v>
      </c>
      <c r="G476" s="3">
        <f t="shared" si="24"/>
        <v>0</v>
      </c>
      <c r="I476" s="3">
        <v>6489.67</v>
      </c>
      <c r="J476" s="3">
        <v>5581.78</v>
      </c>
      <c r="L476" s="3">
        <v>5127</v>
      </c>
    </row>
    <row r="477" spans="1:14" x14ac:dyDescent="0.45">
      <c r="A477" s="2" t="s">
        <v>228</v>
      </c>
      <c r="B477" s="2" t="s">
        <v>37</v>
      </c>
      <c r="D477" s="2" t="s">
        <v>38</v>
      </c>
      <c r="E477" s="3">
        <v>15000</v>
      </c>
      <c r="F477" s="3">
        <v>15000</v>
      </c>
      <c r="G477" s="3">
        <f t="shared" si="24"/>
        <v>0</v>
      </c>
      <c r="I477" s="3">
        <v>15717.65</v>
      </c>
      <c r="J477" s="3">
        <v>14472.56</v>
      </c>
      <c r="L477" s="3">
        <v>15000</v>
      </c>
    </row>
    <row r="478" spans="1:14" x14ac:dyDescent="0.45">
      <c r="A478" s="2" t="s">
        <v>228</v>
      </c>
      <c r="B478" s="2" t="s">
        <v>145</v>
      </c>
      <c r="D478" s="2" t="s">
        <v>146</v>
      </c>
      <c r="E478" s="3">
        <v>4800</v>
      </c>
      <c r="F478" s="3">
        <v>4800</v>
      </c>
      <c r="G478" s="3">
        <f t="shared" si="24"/>
        <v>0</v>
      </c>
      <c r="I478" s="3">
        <v>3118.17</v>
      </c>
      <c r="J478" s="3">
        <v>5499.5</v>
      </c>
      <c r="L478" s="3">
        <v>4800</v>
      </c>
    </row>
    <row r="479" spans="1:14" x14ac:dyDescent="0.45">
      <c r="A479" s="2" t="s">
        <v>228</v>
      </c>
      <c r="B479" s="2" t="s">
        <v>147</v>
      </c>
      <c r="D479" s="2" t="s">
        <v>148</v>
      </c>
      <c r="E479" s="3">
        <v>25750</v>
      </c>
      <c r="F479" s="3">
        <v>26750</v>
      </c>
      <c r="G479" s="3">
        <f t="shared" si="24"/>
        <v>1000</v>
      </c>
      <c r="I479" s="3">
        <v>29243.78</v>
      </c>
      <c r="J479" s="3">
        <v>17957.89</v>
      </c>
      <c r="L479" s="3">
        <v>25750</v>
      </c>
    </row>
    <row r="480" spans="1:14" x14ac:dyDescent="0.45">
      <c r="A480" s="25" t="s">
        <v>228</v>
      </c>
      <c r="B480" s="25" t="s">
        <v>54</v>
      </c>
      <c r="C480" s="25"/>
      <c r="D480" s="25" t="s">
        <v>55</v>
      </c>
      <c r="E480" s="26">
        <v>14918.75</v>
      </c>
      <c r="F480" s="3">
        <v>18144</v>
      </c>
      <c r="G480" s="3">
        <f t="shared" si="24"/>
        <v>3225.25</v>
      </c>
      <c r="I480" s="3">
        <v>16009.03</v>
      </c>
      <c r="J480" s="3">
        <v>15746.93</v>
      </c>
      <c r="L480" s="26">
        <v>14918.75</v>
      </c>
    </row>
    <row r="481" spans="1:14" x14ac:dyDescent="0.45">
      <c r="A481" s="25" t="s">
        <v>228</v>
      </c>
      <c r="B481" s="25" t="s">
        <v>131</v>
      </c>
      <c r="C481" s="25"/>
      <c r="D481" s="25" t="s">
        <v>132</v>
      </c>
      <c r="E481" s="26">
        <v>13500</v>
      </c>
      <c r="F481" s="3">
        <v>13500</v>
      </c>
      <c r="G481" s="3">
        <f t="shared" si="24"/>
        <v>0</v>
      </c>
      <c r="I481" s="3">
        <v>19865.98</v>
      </c>
      <c r="J481" s="3">
        <v>13538.43</v>
      </c>
      <c r="L481" s="147">
        <v>11000</v>
      </c>
      <c r="N481" s="142" t="s">
        <v>877</v>
      </c>
    </row>
    <row r="482" spans="1:14" x14ac:dyDescent="0.45">
      <c r="A482" s="25" t="s">
        <v>228</v>
      </c>
      <c r="B482" s="25" t="s">
        <v>64</v>
      </c>
      <c r="C482" s="25"/>
      <c r="D482" s="25" t="s">
        <v>65</v>
      </c>
      <c r="E482" s="26">
        <v>14500</v>
      </c>
      <c r="F482" s="3">
        <v>12000</v>
      </c>
      <c r="G482" s="3">
        <f t="shared" si="24"/>
        <v>-2500</v>
      </c>
      <c r="I482" s="3">
        <v>20122.400000000001</v>
      </c>
      <c r="J482" s="3">
        <v>29069.64</v>
      </c>
      <c r="L482" s="26">
        <v>14500</v>
      </c>
    </row>
    <row r="483" spans="1:14" x14ac:dyDescent="0.45">
      <c r="A483" s="25" t="s">
        <v>228</v>
      </c>
      <c r="B483" s="25" t="s">
        <v>56</v>
      </c>
      <c r="C483" s="25"/>
      <c r="D483" s="25" t="s">
        <v>57</v>
      </c>
      <c r="E483" s="26">
        <v>12700</v>
      </c>
      <c r="F483" s="3">
        <v>14000</v>
      </c>
      <c r="G483" s="3">
        <f t="shared" si="24"/>
        <v>1300</v>
      </c>
      <c r="I483" s="3">
        <v>14954.17</v>
      </c>
      <c r="J483" s="3">
        <v>19371</v>
      </c>
      <c r="L483" s="26">
        <v>12700</v>
      </c>
    </row>
    <row r="484" spans="1:14" x14ac:dyDescent="0.45">
      <c r="A484" s="25" t="s">
        <v>228</v>
      </c>
      <c r="B484" s="25" t="s">
        <v>204</v>
      </c>
      <c r="C484" s="25"/>
      <c r="D484" s="25" t="s">
        <v>205</v>
      </c>
      <c r="E484" s="26">
        <v>2000</v>
      </c>
      <c r="F484" s="3">
        <v>2000</v>
      </c>
      <c r="G484" s="3">
        <f t="shared" si="24"/>
        <v>0</v>
      </c>
      <c r="I484" s="3">
        <v>3026.42</v>
      </c>
      <c r="J484" s="3">
        <v>1529.14</v>
      </c>
      <c r="L484" s="147">
        <v>1700</v>
      </c>
      <c r="N484" s="142" t="s">
        <v>876</v>
      </c>
    </row>
    <row r="485" spans="1:14" x14ac:dyDescent="0.45">
      <c r="A485" s="2" t="s">
        <v>228</v>
      </c>
      <c r="B485" s="2" t="s">
        <v>18</v>
      </c>
      <c r="D485" s="2" t="s">
        <v>19</v>
      </c>
      <c r="E485" s="3">
        <v>16310</v>
      </c>
      <c r="F485" s="3">
        <v>16310</v>
      </c>
      <c r="G485" s="3">
        <f t="shared" si="24"/>
        <v>0</v>
      </c>
      <c r="I485" s="3">
        <v>17688.29</v>
      </c>
      <c r="J485" s="3">
        <v>17467.650000000001</v>
      </c>
      <c r="L485" s="42">
        <v>13000</v>
      </c>
      <c r="N485" s="140" t="s">
        <v>488</v>
      </c>
    </row>
    <row r="486" spans="1:14" x14ac:dyDescent="0.45">
      <c r="A486" s="2" t="s">
        <v>228</v>
      </c>
      <c r="B486" s="2" t="s">
        <v>39</v>
      </c>
      <c r="D486" s="2" t="s">
        <v>40</v>
      </c>
      <c r="E486" s="3">
        <v>5950</v>
      </c>
      <c r="F486" s="3">
        <v>5950</v>
      </c>
      <c r="G486" s="3">
        <f t="shared" si="24"/>
        <v>0</v>
      </c>
      <c r="I486" s="3">
        <v>4227.95</v>
      </c>
      <c r="J486" s="3">
        <v>5273.57</v>
      </c>
      <c r="L486" s="3">
        <v>5950</v>
      </c>
    </row>
    <row r="487" spans="1:14" x14ac:dyDescent="0.45">
      <c r="A487" s="2" t="s">
        <v>228</v>
      </c>
      <c r="B487" s="2" t="s">
        <v>229</v>
      </c>
      <c r="D487" s="2" t="s">
        <v>230</v>
      </c>
      <c r="E487" s="3">
        <v>2500</v>
      </c>
      <c r="F487" s="3">
        <v>2500</v>
      </c>
      <c r="G487" s="3">
        <f t="shared" si="24"/>
        <v>0</v>
      </c>
      <c r="I487" s="3">
        <v>506.19</v>
      </c>
      <c r="J487" s="3">
        <v>335.58</v>
      </c>
      <c r="L487" s="42">
        <v>1000</v>
      </c>
      <c r="N487" s="142" t="s">
        <v>879</v>
      </c>
    </row>
    <row r="488" spans="1:14" x14ac:dyDescent="0.45">
      <c r="A488" s="2" t="s">
        <v>228</v>
      </c>
      <c r="B488" s="2" t="s">
        <v>231</v>
      </c>
      <c r="D488" s="2" t="s">
        <v>232</v>
      </c>
      <c r="E488" s="3">
        <v>20500</v>
      </c>
      <c r="F488" s="3">
        <v>20500</v>
      </c>
      <c r="G488" s="3">
        <f t="shared" si="24"/>
        <v>0</v>
      </c>
      <c r="I488" s="3">
        <v>37507.46</v>
      </c>
      <c r="J488" s="3">
        <v>20740.3</v>
      </c>
      <c r="L488" s="10">
        <v>20500</v>
      </c>
      <c r="N488" s="141"/>
    </row>
    <row r="489" spans="1:14" x14ac:dyDescent="0.45">
      <c r="A489" s="2" t="s">
        <v>228</v>
      </c>
      <c r="B489" s="2" t="s">
        <v>149</v>
      </c>
      <c r="D489" s="2" t="s">
        <v>150</v>
      </c>
      <c r="E489" s="3">
        <v>4300</v>
      </c>
      <c r="F489" s="3">
        <v>4300</v>
      </c>
      <c r="G489" s="3">
        <f t="shared" si="24"/>
        <v>0</v>
      </c>
      <c r="I489" s="3">
        <v>5593.71</v>
      </c>
      <c r="J489" s="3">
        <v>4081.72</v>
      </c>
      <c r="L489" s="3">
        <v>4300</v>
      </c>
    </row>
    <row r="490" spans="1:14" x14ac:dyDescent="0.45">
      <c r="A490" s="2" t="s">
        <v>228</v>
      </c>
      <c r="B490" s="2" t="s">
        <v>20</v>
      </c>
      <c r="D490" s="2" t="s">
        <v>21</v>
      </c>
      <c r="E490" s="3">
        <v>1225</v>
      </c>
      <c r="F490" s="3">
        <v>1225</v>
      </c>
      <c r="G490" s="3">
        <f t="shared" si="24"/>
        <v>0</v>
      </c>
      <c r="I490" s="3">
        <v>1009.57</v>
      </c>
      <c r="J490" s="3">
        <v>872.63</v>
      </c>
      <c r="L490" s="3">
        <v>1225</v>
      </c>
    </row>
    <row r="491" spans="1:14" x14ac:dyDescent="0.45">
      <c r="D491" s="16" t="s">
        <v>341</v>
      </c>
      <c r="E491" s="17">
        <f>SUM(E463:E490)</f>
        <v>1510910.27</v>
      </c>
      <c r="F491" s="17">
        <f>SUM(F463:F490)</f>
        <v>1532612.1099999999</v>
      </c>
      <c r="G491" s="17">
        <f>SUM(G463:G490)</f>
        <v>32628.360000000044</v>
      </c>
      <c r="H491" s="18">
        <f>(E491-F491)/F491</f>
        <v>-1.4160034269858309E-2</v>
      </c>
      <c r="I491" s="17">
        <f>SUM(I463:I490)</f>
        <v>1416826.4599999995</v>
      </c>
      <c r="J491" s="17">
        <f>SUM(J463:J490)</f>
        <v>1295262.2699999996</v>
      </c>
      <c r="L491" s="17">
        <f>SUM(L463:L490)</f>
        <v>1498300.27</v>
      </c>
    </row>
    <row r="493" spans="1:14" x14ac:dyDescent="0.45">
      <c r="A493" s="2" t="s">
        <v>233</v>
      </c>
      <c r="B493" s="2" t="s">
        <v>25</v>
      </c>
      <c r="D493" s="2" t="s">
        <v>26</v>
      </c>
      <c r="E493" s="3">
        <v>1124480</v>
      </c>
      <c r="F493" s="3">
        <v>948891.6</v>
      </c>
      <c r="G493" s="3">
        <f t="shared" ref="G493:G510" si="25">F493-E493</f>
        <v>-175588.40000000002</v>
      </c>
      <c r="I493" s="3">
        <v>854151.22</v>
      </c>
      <c r="J493" s="3">
        <v>870215.47</v>
      </c>
      <c r="L493" s="10">
        <v>1124480</v>
      </c>
      <c r="N493" s="141"/>
    </row>
    <row r="494" spans="1:14" x14ac:dyDescent="0.45">
      <c r="A494" s="2" t="s">
        <v>233</v>
      </c>
      <c r="B494" s="2" t="s">
        <v>42</v>
      </c>
      <c r="D494" s="2" t="s">
        <v>43</v>
      </c>
      <c r="E494" s="3">
        <v>119600</v>
      </c>
      <c r="F494" s="3">
        <v>115000</v>
      </c>
      <c r="G494" s="3">
        <f t="shared" si="25"/>
        <v>-4600</v>
      </c>
      <c r="I494" s="3">
        <v>217242</v>
      </c>
      <c r="J494" s="3">
        <v>136634.92000000001</v>
      </c>
      <c r="L494" s="3">
        <v>119600</v>
      </c>
    </row>
    <row r="495" spans="1:14" x14ac:dyDescent="0.45">
      <c r="A495" s="2" t="s">
        <v>233</v>
      </c>
      <c r="B495" s="2" t="s">
        <v>79</v>
      </c>
      <c r="D495" s="2" t="s">
        <v>140</v>
      </c>
      <c r="E495" s="3">
        <v>18050</v>
      </c>
      <c r="F495" s="3">
        <v>18050</v>
      </c>
      <c r="G495" s="3">
        <f t="shared" si="25"/>
        <v>0</v>
      </c>
      <c r="I495" s="3">
        <v>12521.39</v>
      </c>
      <c r="J495" s="3">
        <v>18906.46</v>
      </c>
      <c r="L495" s="3">
        <v>18050</v>
      </c>
    </row>
    <row r="496" spans="1:14" x14ac:dyDescent="0.45">
      <c r="A496" s="2" t="s">
        <v>233</v>
      </c>
      <c r="B496" s="2" t="s">
        <v>234</v>
      </c>
      <c r="D496" s="2" t="s">
        <v>235</v>
      </c>
      <c r="E496" s="3">
        <v>28000</v>
      </c>
      <c r="F496" s="3">
        <v>24000</v>
      </c>
      <c r="G496" s="3">
        <f t="shared" si="25"/>
        <v>-4000</v>
      </c>
      <c r="I496" s="3">
        <v>31030</v>
      </c>
      <c r="J496" s="3">
        <v>0</v>
      </c>
      <c r="L496" s="10">
        <v>28000</v>
      </c>
      <c r="N496" s="141"/>
    </row>
    <row r="497" spans="1:14" x14ac:dyDescent="0.45">
      <c r="A497" s="2" t="s">
        <v>233</v>
      </c>
      <c r="B497" s="2" t="s">
        <v>236</v>
      </c>
      <c r="D497" s="2" t="s">
        <v>237</v>
      </c>
      <c r="E497" s="3">
        <v>38000</v>
      </c>
      <c r="F497" s="3">
        <v>28000</v>
      </c>
      <c r="G497" s="3">
        <f t="shared" si="25"/>
        <v>-10000</v>
      </c>
      <c r="I497" s="3">
        <v>32160</v>
      </c>
      <c r="J497" s="3">
        <v>55523.71</v>
      </c>
      <c r="L497" s="3">
        <v>28000</v>
      </c>
      <c r="N497" s="140" t="s">
        <v>489</v>
      </c>
    </row>
    <row r="498" spans="1:14" x14ac:dyDescent="0.45">
      <c r="A498" s="2" t="s">
        <v>233</v>
      </c>
      <c r="B498" s="2" t="s">
        <v>238</v>
      </c>
      <c r="D498" s="2" t="s">
        <v>239</v>
      </c>
      <c r="E498" s="3">
        <v>25000</v>
      </c>
      <c r="F498" s="3">
        <v>20000</v>
      </c>
      <c r="G498" s="3">
        <f t="shared" si="25"/>
        <v>-5000</v>
      </c>
      <c r="I498" s="3">
        <v>19312.41</v>
      </c>
      <c r="J498" s="3">
        <v>23200</v>
      </c>
      <c r="L498" s="10">
        <v>20000</v>
      </c>
      <c r="N498" s="142" t="s">
        <v>880</v>
      </c>
    </row>
    <row r="499" spans="1:14" x14ac:dyDescent="0.45">
      <c r="A499" s="2" t="s">
        <v>233</v>
      </c>
      <c r="B499" s="2" t="s">
        <v>161</v>
      </c>
      <c r="D499" s="2" t="s">
        <v>162</v>
      </c>
      <c r="E499" s="3">
        <v>78260</v>
      </c>
      <c r="F499" s="3">
        <v>81139</v>
      </c>
      <c r="G499" s="3">
        <f t="shared" si="25"/>
        <v>2879</v>
      </c>
      <c r="I499" s="3">
        <v>78014.27</v>
      </c>
      <c r="J499" s="3">
        <v>62738.080000000002</v>
      </c>
      <c r="L499" s="3">
        <v>78260</v>
      </c>
    </row>
    <row r="500" spans="1:14" x14ac:dyDescent="0.45">
      <c r="A500" s="2" t="s">
        <v>233</v>
      </c>
      <c r="B500" s="2" t="s">
        <v>54</v>
      </c>
      <c r="D500" s="2" t="s">
        <v>55</v>
      </c>
      <c r="E500" s="3">
        <v>11783.75</v>
      </c>
      <c r="F500" s="3">
        <v>12915</v>
      </c>
      <c r="G500" s="3">
        <f t="shared" si="25"/>
        <v>1131.25</v>
      </c>
      <c r="I500" s="3">
        <v>11640.73</v>
      </c>
      <c r="J500" s="3">
        <v>16255.3</v>
      </c>
      <c r="L500" s="3">
        <v>11783.75</v>
      </c>
    </row>
    <row r="501" spans="1:14" x14ac:dyDescent="0.45">
      <c r="A501" s="25" t="s">
        <v>248</v>
      </c>
      <c r="B501" s="25" t="s">
        <v>64</v>
      </c>
      <c r="C501" s="25"/>
      <c r="D501" s="25" t="s">
        <v>65</v>
      </c>
      <c r="E501" s="3">
        <v>0</v>
      </c>
      <c r="F501" s="3">
        <v>0</v>
      </c>
      <c r="G501" s="3">
        <f t="shared" si="25"/>
        <v>0</v>
      </c>
      <c r="I501" s="3">
        <v>3343.08</v>
      </c>
      <c r="J501" s="3">
        <v>1021</v>
      </c>
      <c r="L501" s="3">
        <v>0</v>
      </c>
    </row>
    <row r="502" spans="1:14" x14ac:dyDescent="0.45">
      <c r="A502" s="25" t="s">
        <v>233</v>
      </c>
      <c r="B502" s="25" t="s">
        <v>56</v>
      </c>
      <c r="C502" s="25"/>
      <c r="D502" s="25" t="s">
        <v>57</v>
      </c>
      <c r="E502" s="26">
        <v>192415</v>
      </c>
      <c r="F502" s="3">
        <v>192415</v>
      </c>
      <c r="G502" s="3">
        <f t="shared" si="25"/>
        <v>0</v>
      </c>
      <c r="I502" s="3">
        <v>187137.85</v>
      </c>
      <c r="J502" s="3">
        <v>264462.58</v>
      </c>
      <c r="L502" s="26">
        <v>192415</v>
      </c>
    </row>
    <row r="503" spans="1:14" x14ac:dyDescent="0.45">
      <c r="A503" s="2" t="s">
        <v>233</v>
      </c>
      <c r="B503" s="2" t="s">
        <v>240</v>
      </c>
      <c r="D503" s="2" t="s">
        <v>241</v>
      </c>
      <c r="E503" s="3">
        <v>60000</v>
      </c>
      <c r="F503" s="3">
        <v>60000</v>
      </c>
      <c r="G503" s="3">
        <f t="shared" si="25"/>
        <v>0</v>
      </c>
      <c r="I503" s="3">
        <v>78614.25</v>
      </c>
      <c r="J503" s="3">
        <v>58695.81</v>
      </c>
      <c r="L503" s="42">
        <v>55000</v>
      </c>
      <c r="N503" s="142" t="s">
        <v>881</v>
      </c>
    </row>
    <row r="504" spans="1:14" x14ac:dyDescent="0.45">
      <c r="A504" s="27">
        <v>21162</v>
      </c>
      <c r="B504" s="27">
        <v>60461</v>
      </c>
      <c r="D504" s="2" t="s">
        <v>437</v>
      </c>
      <c r="E504" s="3">
        <v>0</v>
      </c>
      <c r="F504" s="3">
        <v>0</v>
      </c>
      <c r="G504" s="3">
        <f t="shared" si="25"/>
        <v>0</v>
      </c>
      <c r="I504" s="3">
        <v>0</v>
      </c>
      <c r="J504" s="3">
        <v>132.34</v>
      </c>
      <c r="L504" s="3">
        <v>0</v>
      </c>
    </row>
    <row r="505" spans="1:14" x14ac:dyDescent="0.45">
      <c r="A505" s="2" t="s">
        <v>233</v>
      </c>
      <c r="B505" s="2" t="s">
        <v>242</v>
      </c>
      <c r="D505" s="2" t="s">
        <v>243</v>
      </c>
      <c r="E505" s="3">
        <v>125000</v>
      </c>
      <c r="F505" s="3">
        <v>111888</v>
      </c>
      <c r="G505" s="3">
        <f t="shared" si="25"/>
        <v>-13112</v>
      </c>
      <c r="I505" s="3">
        <v>111771.83</v>
      </c>
      <c r="J505" s="3">
        <v>198675.9</v>
      </c>
      <c r="L505" s="42">
        <v>120000</v>
      </c>
      <c r="N505" s="140" t="s">
        <v>490</v>
      </c>
    </row>
    <row r="506" spans="1:14" x14ac:dyDescent="0.45">
      <c r="A506" s="2" t="s">
        <v>233</v>
      </c>
      <c r="B506" s="2" t="s">
        <v>39</v>
      </c>
      <c r="D506" s="2" t="s">
        <v>40</v>
      </c>
      <c r="E506" s="3">
        <v>7000</v>
      </c>
      <c r="F506" s="3">
        <v>7000</v>
      </c>
      <c r="G506" s="3">
        <f t="shared" si="25"/>
        <v>0</v>
      </c>
      <c r="I506" s="3">
        <v>10046.01</v>
      </c>
      <c r="J506" s="3">
        <v>9065.65</v>
      </c>
      <c r="L506" s="3">
        <v>7000</v>
      </c>
    </row>
    <row r="507" spans="1:14" x14ac:dyDescent="0.45">
      <c r="A507" s="2" t="s">
        <v>233</v>
      </c>
      <c r="B507" s="2" t="s">
        <v>244</v>
      </c>
      <c r="D507" s="2" t="s">
        <v>245</v>
      </c>
      <c r="E507" s="3">
        <v>275000</v>
      </c>
      <c r="F507" s="3">
        <v>275000</v>
      </c>
      <c r="G507" s="3">
        <f t="shared" si="25"/>
        <v>0</v>
      </c>
      <c r="I507" s="3">
        <v>270700.09000000003</v>
      </c>
      <c r="J507" s="3">
        <v>189687.42</v>
      </c>
      <c r="L507" s="3">
        <v>275000</v>
      </c>
    </row>
    <row r="508" spans="1:14" x14ac:dyDescent="0.45">
      <c r="A508" s="2" t="s">
        <v>233</v>
      </c>
      <c r="B508" s="2" t="s">
        <v>229</v>
      </c>
      <c r="D508" s="2" t="s">
        <v>230</v>
      </c>
      <c r="E508" s="3">
        <v>24500</v>
      </c>
      <c r="F508" s="3">
        <v>22500</v>
      </c>
      <c r="G508" s="3">
        <f t="shared" si="25"/>
        <v>-2000</v>
      </c>
      <c r="I508" s="3">
        <v>16077.47</v>
      </c>
      <c r="J508" s="3">
        <v>21742.58</v>
      </c>
      <c r="L508" s="3">
        <v>24500</v>
      </c>
    </row>
    <row r="509" spans="1:14" x14ac:dyDescent="0.45">
      <c r="A509" s="2" t="s">
        <v>233</v>
      </c>
      <c r="B509" s="2" t="s">
        <v>231</v>
      </c>
      <c r="D509" s="2" t="s">
        <v>232</v>
      </c>
      <c r="E509" s="3">
        <v>12700</v>
      </c>
      <c r="F509" s="3">
        <v>12700</v>
      </c>
      <c r="G509" s="3">
        <f t="shared" si="25"/>
        <v>0</v>
      </c>
      <c r="I509" s="3">
        <v>13159.52</v>
      </c>
      <c r="J509" s="3">
        <v>17235.64</v>
      </c>
      <c r="L509" s="3">
        <v>12700</v>
      </c>
    </row>
    <row r="510" spans="1:14" x14ac:dyDescent="0.45">
      <c r="A510" s="2" t="s">
        <v>233</v>
      </c>
      <c r="B510" s="2" t="s">
        <v>246</v>
      </c>
      <c r="D510" s="2" t="s">
        <v>247</v>
      </c>
      <c r="E510" s="3">
        <v>24000</v>
      </c>
      <c r="F510" s="3">
        <v>21000</v>
      </c>
      <c r="G510" s="3">
        <f t="shared" si="25"/>
        <v>-3000</v>
      </c>
      <c r="I510" s="3">
        <v>24097.73</v>
      </c>
      <c r="J510" s="3">
        <v>30211.84</v>
      </c>
      <c r="L510" s="42">
        <v>22000</v>
      </c>
      <c r="N510" s="140" t="s">
        <v>491</v>
      </c>
    </row>
    <row r="511" spans="1:14" x14ac:dyDescent="0.45">
      <c r="D511" s="16" t="s">
        <v>342</v>
      </c>
      <c r="E511" s="17">
        <f>SUM(E493:E510)</f>
        <v>2163788.75</v>
      </c>
      <c r="F511" s="17">
        <f>SUM(F493:F510)</f>
        <v>1950498.6</v>
      </c>
      <c r="G511" s="17">
        <f>SUM(G493:G510)</f>
        <v>-213290.15000000002</v>
      </c>
      <c r="H511" s="18">
        <f>(E511-F511)/F511</f>
        <v>0.10935160373865425</v>
      </c>
      <c r="I511" s="17">
        <f>SUM(I493:I510)</f>
        <v>1971019.85</v>
      </c>
      <c r="J511" s="17">
        <f>SUM(J493:J510)</f>
        <v>1974404.7000000002</v>
      </c>
      <c r="L511" s="17">
        <f>SUM(L493:L510)</f>
        <v>2136788.75</v>
      </c>
    </row>
    <row r="513" spans="1:14" x14ac:dyDescent="0.45">
      <c r="A513" s="27">
        <v>21163</v>
      </c>
      <c r="B513" s="27">
        <v>60102</v>
      </c>
      <c r="D513" s="2" t="s">
        <v>24</v>
      </c>
      <c r="E513" s="3">
        <v>120000</v>
      </c>
      <c r="F513" s="3">
        <v>60000</v>
      </c>
      <c r="G513" s="3">
        <f>F513-E513</f>
        <v>-60000</v>
      </c>
      <c r="I513" s="3">
        <v>0</v>
      </c>
      <c r="J513" s="3">
        <v>0</v>
      </c>
      <c r="L513" s="3">
        <v>120000</v>
      </c>
    </row>
    <row r="514" spans="1:14" ht="28.5" x14ac:dyDescent="0.45">
      <c r="A514" s="27">
        <v>21163</v>
      </c>
      <c r="B514" s="2" t="s">
        <v>220</v>
      </c>
      <c r="D514" s="2" t="s">
        <v>221</v>
      </c>
      <c r="E514" s="3">
        <v>65000</v>
      </c>
      <c r="F514" s="3">
        <v>0</v>
      </c>
      <c r="G514" s="3">
        <f>F514-E514</f>
        <v>-65000</v>
      </c>
      <c r="I514" s="3">
        <v>0</v>
      </c>
      <c r="J514" s="3">
        <v>0</v>
      </c>
      <c r="L514" s="42">
        <v>65000</v>
      </c>
      <c r="N514" s="140" t="s">
        <v>492</v>
      </c>
    </row>
    <row r="515" spans="1:14" x14ac:dyDescent="0.45">
      <c r="D515" s="16" t="s">
        <v>387</v>
      </c>
      <c r="E515" s="17">
        <f>SUBTOTAL(9,E513:E514)</f>
        <v>185000</v>
      </c>
      <c r="F515" s="17">
        <f>SUBTOTAL(9,F513:F514)</f>
        <v>60000</v>
      </c>
      <c r="G515" s="17">
        <f>SUM(G513:G514)</f>
        <v>-125000</v>
      </c>
      <c r="H515" s="18">
        <f>(E515-F515)/F515</f>
        <v>2.0833333333333335</v>
      </c>
      <c r="I515" s="17">
        <f>SUM(I513:I514)</f>
        <v>0</v>
      </c>
      <c r="J515" s="17">
        <f>SUM(J513:J514)</f>
        <v>0</v>
      </c>
      <c r="L515" s="17">
        <f>SUBTOTAL(9,L513:L514)</f>
        <v>185000</v>
      </c>
    </row>
    <row r="517" spans="1:14" x14ac:dyDescent="0.45">
      <c r="A517" s="2" t="s">
        <v>248</v>
      </c>
      <c r="B517" s="2" t="s">
        <v>23</v>
      </c>
      <c r="D517" s="2" t="s">
        <v>24</v>
      </c>
      <c r="E517" s="3">
        <v>81230</v>
      </c>
      <c r="F517" s="3">
        <v>73523.28</v>
      </c>
      <c r="G517" s="3">
        <f t="shared" ref="G517:G533" si="26">F517-E517</f>
        <v>-7706.7200000000012</v>
      </c>
      <c r="H517" s="6" t="s">
        <v>359</v>
      </c>
      <c r="I517" s="3">
        <v>74516.539999999994</v>
      </c>
      <c r="J517" s="3">
        <v>75352.899999999994</v>
      </c>
      <c r="L517" s="3">
        <v>81230</v>
      </c>
    </row>
    <row r="518" spans="1:14" x14ac:dyDescent="0.45">
      <c r="A518" s="2" t="s">
        <v>248</v>
      </c>
      <c r="B518" s="2" t="s">
        <v>25</v>
      </c>
      <c r="D518" s="2" t="s">
        <v>26</v>
      </c>
      <c r="E518" s="3">
        <v>303291</v>
      </c>
      <c r="F518" s="3">
        <v>327983.03999999998</v>
      </c>
      <c r="G518" s="3">
        <f t="shared" si="26"/>
        <v>24692.039999999979</v>
      </c>
      <c r="I518" s="3">
        <v>295368.40000000002</v>
      </c>
      <c r="J518" s="3">
        <v>287465.25</v>
      </c>
      <c r="L518" s="3">
        <v>303291</v>
      </c>
    </row>
    <row r="519" spans="1:14" x14ac:dyDescent="0.45">
      <c r="A519" s="2" t="s">
        <v>248</v>
      </c>
      <c r="B519" s="2" t="s">
        <v>42</v>
      </c>
      <c r="D519" s="2" t="s">
        <v>43</v>
      </c>
      <c r="E519" s="3">
        <v>33400</v>
      </c>
      <c r="F519" s="3">
        <v>32500</v>
      </c>
      <c r="G519" s="3">
        <f t="shared" si="26"/>
        <v>-900</v>
      </c>
      <c r="I519" s="3">
        <v>41710.46</v>
      </c>
      <c r="J519" s="3">
        <v>37432.6</v>
      </c>
      <c r="L519" s="3">
        <v>33400</v>
      </c>
    </row>
    <row r="520" spans="1:14" x14ac:dyDescent="0.45">
      <c r="A520" s="2" t="s">
        <v>248</v>
      </c>
      <c r="B520" s="2" t="s">
        <v>79</v>
      </c>
      <c r="D520" s="2" t="s">
        <v>140</v>
      </c>
      <c r="E520" s="3">
        <v>6650</v>
      </c>
      <c r="F520" s="3">
        <v>6650</v>
      </c>
      <c r="G520" s="3">
        <f t="shared" si="26"/>
        <v>0</v>
      </c>
      <c r="I520" s="3">
        <v>6092.67</v>
      </c>
      <c r="J520" s="3">
        <v>6516.43</v>
      </c>
      <c r="L520" s="3">
        <v>6650</v>
      </c>
    </row>
    <row r="521" spans="1:14" x14ac:dyDescent="0.45">
      <c r="A521" s="2" t="s">
        <v>248</v>
      </c>
      <c r="B521" s="2" t="s">
        <v>249</v>
      </c>
      <c r="D521" s="2" t="s">
        <v>250</v>
      </c>
      <c r="E521" s="3">
        <v>563100</v>
      </c>
      <c r="F521" s="3">
        <v>550204</v>
      </c>
      <c r="G521" s="3">
        <f t="shared" si="26"/>
        <v>-12896</v>
      </c>
      <c r="I521" s="3">
        <v>493694.81</v>
      </c>
      <c r="J521" s="3">
        <v>398292.78</v>
      </c>
      <c r="L521" s="3">
        <v>563100</v>
      </c>
    </row>
    <row r="522" spans="1:14" x14ac:dyDescent="0.45">
      <c r="A522" s="2" t="s">
        <v>248</v>
      </c>
      <c r="B522" s="2" t="s">
        <v>236</v>
      </c>
      <c r="D522" s="2" t="s">
        <v>237</v>
      </c>
      <c r="E522" s="3">
        <v>4500</v>
      </c>
      <c r="F522" s="3">
        <v>4500</v>
      </c>
      <c r="G522" s="3">
        <f t="shared" si="26"/>
        <v>0</v>
      </c>
      <c r="I522" s="3">
        <v>4189.5</v>
      </c>
      <c r="J522" s="3">
        <v>5065</v>
      </c>
      <c r="L522" s="42">
        <v>4000</v>
      </c>
      <c r="N522" s="142" t="s">
        <v>882</v>
      </c>
    </row>
    <row r="523" spans="1:14" x14ac:dyDescent="0.45">
      <c r="A523" s="2" t="s">
        <v>248</v>
      </c>
      <c r="B523" s="2" t="s">
        <v>251</v>
      </c>
      <c r="D523" s="2" t="s">
        <v>252</v>
      </c>
      <c r="E523" s="3">
        <v>398712</v>
      </c>
      <c r="F523" s="3">
        <v>388988</v>
      </c>
      <c r="G523" s="3">
        <f t="shared" si="26"/>
        <v>-9724</v>
      </c>
      <c r="I523" s="3">
        <v>298081.17</v>
      </c>
      <c r="J523" s="3">
        <v>762273.55</v>
      </c>
      <c r="L523" s="3">
        <v>398712</v>
      </c>
    </row>
    <row r="524" spans="1:14" x14ac:dyDescent="0.45">
      <c r="A524" s="2" t="s">
        <v>248</v>
      </c>
      <c r="B524" s="2" t="s">
        <v>253</v>
      </c>
      <c r="D524" s="2" t="s">
        <v>254</v>
      </c>
      <c r="E524" s="3">
        <v>42000</v>
      </c>
      <c r="F524" s="3">
        <v>37000</v>
      </c>
      <c r="G524" s="3">
        <f t="shared" si="26"/>
        <v>-5000</v>
      </c>
      <c r="I524" s="3">
        <v>42681.89</v>
      </c>
      <c r="J524" s="3">
        <v>29939.79</v>
      </c>
      <c r="L524" s="3">
        <v>42000</v>
      </c>
    </row>
    <row r="525" spans="1:14" x14ac:dyDescent="0.45">
      <c r="A525" s="2" t="s">
        <v>248</v>
      </c>
      <c r="B525" s="2" t="s">
        <v>255</v>
      </c>
      <c r="D525" s="2" t="s">
        <v>256</v>
      </c>
      <c r="E525" s="3">
        <v>1100</v>
      </c>
      <c r="F525" s="3">
        <v>1100</v>
      </c>
      <c r="G525" s="3">
        <f t="shared" si="26"/>
        <v>0</v>
      </c>
      <c r="I525" s="3">
        <v>0</v>
      </c>
      <c r="J525" s="3">
        <v>13.99</v>
      </c>
      <c r="L525" s="3">
        <v>1100</v>
      </c>
    </row>
    <row r="526" spans="1:14" x14ac:dyDescent="0.45">
      <c r="A526" s="25" t="s">
        <v>248</v>
      </c>
      <c r="B526" s="25" t="s">
        <v>161</v>
      </c>
      <c r="C526" s="25"/>
      <c r="D526" s="25" t="s">
        <v>162</v>
      </c>
      <c r="E526" s="26">
        <v>59528</v>
      </c>
      <c r="F526" s="3">
        <v>48338</v>
      </c>
      <c r="G526" s="3">
        <f t="shared" si="26"/>
        <v>-11190</v>
      </c>
      <c r="I526" s="3">
        <v>55270.59</v>
      </c>
      <c r="J526" s="3">
        <v>68531.63</v>
      </c>
      <c r="L526" s="26">
        <v>59528</v>
      </c>
    </row>
    <row r="527" spans="1:14" x14ac:dyDescent="0.45">
      <c r="A527" s="25" t="s">
        <v>248</v>
      </c>
      <c r="B527" s="25" t="s">
        <v>257</v>
      </c>
      <c r="C527" s="25"/>
      <c r="D527" s="25" t="s">
        <v>258</v>
      </c>
      <c r="E527" s="26">
        <v>1600</v>
      </c>
      <c r="F527" s="3">
        <v>1600</v>
      </c>
      <c r="G527" s="3">
        <f t="shared" si="26"/>
        <v>0</v>
      </c>
      <c r="I527" s="3">
        <v>1299.3599999999999</v>
      </c>
      <c r="J527" s="3">
        <v>1730.44</v>
      </c>
      <c r="L527" s="26">
        <v>1600</v>
      </c>
    </row>
    <row r="528" spans="1:14" x14ac:dyDescent="0.45">
      <c r="A528" s="25" t="s">
        <v>248</v>
      </c>
      <c r="B528" s="25" t="s">
        <v>64</v>
      </c>
      <c r="C528" s="25"/>
      <c r="D528" s="25" t="s">
        <v>65</v>
      </c>
      <c r="E528" s="26">
        <v>5500</v>
      </c>
      <c r="F528" s="3">
        <v>5500</v>
      </c>
      <c r="G528" s="3">
        <f t="shared" si="26"/>
        <v>0</v>
      </c>
      <c r="I528" s="3">
        <v>13700.49</v>
      </c>
      <c r="J528" s="3">
        <v>7834.67</v>
      </c>
      <c r="L528" s="26">
        <v>5500</v>
      </c>
    </row>
    <row r="529" spans="1:14" x14ac:dyDescent="0.45">
      <c r="A529" s="25" t="s">
        <v>248</v>
      </c>
      <c r="B529" s="25" t="s">
        <v>56</v>
      </c>
      <c r="C529" s="25"/>
      <c r="D529" s="25" t="s">
        <v>57</v>
      </c>
      <c r="E529" s="26">
        <v>46000</v>
      </c>
      <c r="F529" s="3">
        <v>41600</v>
      </c>
      <c r="G529" s="3">
        <f t="shared" si="26"/>
        <v>-4400</v>
      </c>
      <c r="I529" s="3">
        <v>95984.71</v>
      </c>
      <c r="J529" s="3">
        <v>52780.31</v>
      </c>
      <c r="L529" s="26">
        <v>46000</v>
      </c>
    </row>
    <row r="530" spans="1:14" x14ac:dyDescent="0.45">
      <c r="A530" s="25" t="s">
        <v>248</v>
      </c>
      <c r="B530" s="25" t="s">
        <v>39</v>
      </c>
      <c r="C530" s="25"/>
      <c r="D530" s="25" t="s">
        <v>40</v>
      </c>
      <c r="E530" s="26">
        <v>4150</v>
      </c>
      <c r="F530" s="3">
        <v>4150</v>
      </c>
      <c r="G530" s="3">
        <f t="shared" si="26"/>
        <v>0</v>
      </c>
      <c r="I530" s="3">
        <v>5030.1499999999996</v>
      </c>
      <c r="J530" s="3">
        <v>2680.27</v>
      </c>
      <c r="L530" s="26">
        <v>4150</v>
      </c>
    </row>
    <row r="531" spans="1:14" x14ac:dyDescent="0.45">
      <c r="A531" s="25" t="s">
        <v>248</v>
      </c>
      <c r="B531" s="25" t="s">
        <v>44</v>
      </c>
      <c r="C531" s="25"/>
      <c r="D531" s="25" t="s">
        <v>45</v>
      </c>
      <c r="E531" s="26">
        <v>6500</v>
      </c>
      <c r="F531" s="3">
        <v>6500</v>
      </c>
      <c r="G531" s="3">
        <f t="shared" si="26"/>
        <v>0</v>
      </c>
      <c r="I531" s="3">
        <v>8050.05</v>
      </c>
      <c r="J531" s="3">
        <v>7922.98</v>
      </c>
      <c r="L531" s="147">
        <v>4500</v>
      </c>
      <c r="N531" s="142" t="s">
        <v>883</v>
      </c>
    </row>
    <row r="532" spans="1:14" x14ac:dyDescent="0.45">
      <c r="A532" s="2" t="s">
        <v>248</v>
      </c>
      <c r="B532" s="2" t="s">
        <v>231</v>
      </c>
      <c r="D532" s="2" t="s">
        <v>232</v>
      </c>
      <c r="E532" s="3">
        <v>1300</v>
      </c>
      <c r="F532" s="3">
        <v>1300</v>
      </c>
      <c r="G532" s="3">
        <f t="shared" si="26"/>
        <v>0</v>
      </c>
      <c r="I532" s="3">
        <v>1596.39</v>
      </c>
      <c r="J532" s="3">
        <v>798.37</v>
      </c>
      <c r="L532" s="3">
        <v>1300</v>
      </c>
    </row>
    <row r="533" spans="1:14" x14ac:dyDescent="0.45">
      <c r="A533" s="2" t="s">
        <v>248</v>
      </c>
      <c r="B533" s="2" t="s">
        <v>20</v>
      </c>
      <c r="D533" s="2" t="s">
        <v>21</v>
      </c>
      <c r="E533" s="3">
        <v>10350</v>
      </c>
      <c r="F533" s="3">
        <v>10350</v>
      </c>
      <c r="G533" s="3">
        <f t="shared" si="26"/>
        <v>0</v>
      </c>
      <c r="I533" s="3">
        <v>2823.09</v>
      </c>
      <c r="J533" s="3">
        <v>32035.3</v>
      </c>
      <c r="L533" s="42">
        <v>9500</v>
      </c>
      <c r="N533" s="140" t="s">
        <v>493</v>
      </c>
    </row>
    <row r="534" spans="1:14" x14ac:dyDescent="0.45">
      <c r="D534" s="16" t="s">
        <v>343</v>
      </c>
      <c r="E534" s="17">
        <f>SUM(E517:E533)</f>
        <v>1568911</v>
      </c>
      <c r="F534" s="17">
        <f>SUM(F517:F533)</f>
        <v>1541786.3199999998</v>
      </c>
      <c r="G534" s="17">
        <f>SUM(G517:G533)</f>
        <v>-27124.680000000022</v>
      </c>
      <c r="H534" s="18">
        <f>(E534-F534)/F534</f>
        <v>1.759302158031871E-2</v>
      </c>
      <c r="I534" s="17">
        <f>SUM(I517:I533)</f>
        <v>1440090.27</v>
      </c>
      <c r="J534" s="17">
        <f>SUM(J517:J533)</f>
        <v>1776666.26</v>
      </c>
      <c r="L534" s="17">
        <f>SUM(L517:L533)</f>
        <v>1565561</v>
      </c>
    </row>
    <row r="536" spans="1:14" x14ac:dyDescent="0.45">
      <c r="A536" s="2" t="s">
        <v>259</v>
      </c>
      <c r="B536" s="2" t="s">
        <v>23</v>
      </c>
      <c r="D536" s="2" t="s">
        <v>24</v>
      </c>
      <c r="E536" s="3">
        <v>85960</v>
      </c>
      <c r="F536" s="3">
        <v>76406.81</v>
      </c>
      <c r="G536" s="3">
        <f t="shared" ref="G536:G554" si="27">F536-E536</f>
        <v>-9553.1900000000023</v>
      </c>
      <c r="I536" s="3">
        <v>77588.98</v>
      </c>
      <c r="J536" s="3">
        <v>78665.119999999995</v>
      </c>
      <c r="L536" s="3">
        <v>85960</v>
      </c>
    </row>
    <row r="537" spans="1:14" x14ac:dyDescent="0.45">
      <c r="A537" s="2" t="s">
        <v>259</v>
      </c>
      <c r="B537" s="2" t="s">
        <v>25</v>
      </c>
      <c r="D537" s="2" t="s">
        <v>26</v>
      </c>
      <c r="E537" s="3">
        <v>290556</v>
      </c>
      <c r="F537" s="3">
        <v>278977.68</v>
      </c>
      <c r="G537" s="3">
        <f t="shared" si="27"/>
        <v>-11578.320000000007</v>
      </c>
      <c r="I537" s="3">
        <v>273236.65999999997</v>
      </c>
      <c r="J537" s="3">
        <v>267767.59999999998</v>
      </c>
      <c r="L537" s="3">
        <v>290556</v>
      </c>
    </row>
    <row r="538" spans="1:14" x14ac:dyDescent="0.45">
      <c r="A538" s="2" t="s">
        <v>259</v>
      </c>
      <c r="B538" s="2" t="s">
        <v>10</v>
      </c>
      <c r="D538" s="2" t="s">
        <v>11</v>
      </c>
      <c r="E538" s="3">
        <v>39000</v>
      </c>
      <c r="F538" s="3">
        <v>74667.5</v>
      </c>
      <c r="G538" s="3">
        <f t="shared" si="27"/>
        <v>35667.5</v>
      </c>
      <c r="I538" s="3">
        <v>15762.8</v>
      </c>
      <c r="J538" s="3">
        <v>36027.07</v>
      </c>
      <c r="L538" s="3">
        <v>39000</v>
      </c>
    </row>
    <row r="539" spans="1:14" x14ac:dyDescent="0.45">
      <c r="A539" s="2" t="s">
        <v>259</v>
      </c>
      <c r="B539" s="2" t="s">
        <v>42</v>
      </c>
      <c r="D539" s="2" t="s">
        <v>43</v>
      </c>
      <c r="E539" s="3">
        <v>27089</v>
      </c>
      <c r="F539" s="3">
        <v>26300</v>
      </c>
      <c r="G539" s="3">
        <f t="shared" si="27"/>
        <v>-789</v>
      </c>
      <c r="I539" s="3">
        <v>59025.27</v>
      </c>
      <c r="J539" s="3">
        <v>20933.66</v>
      </c>
      <c r="L539" s="3">
        <v>27089</v>
      </c>
    </row>
    <row r="540" spans="1:14" x14ac:dyDescent="0.45">
      <c r="A540" s="2" t="s">
        <v>259</v>
      </c>
      <c r="B540" s="2" t="s">
        <v>79</v>
      </c>
      <c r="D540" s="2" t="s">
        <v>140</v>
      </c>
      <c r="E540" s="3">
        <v>6450</v>
      </c>
      <c r="F540" s="3">
        <v>6450</v>
      </c>
      <c r="G540" s="3">
        <f t="shared" si="27"/>
        <v>0</v>
      </c>
      <c r="I540" s="3">
        <v>4387.6099999999997</v>
      </c>
      <c r="J540" s="3">
        <v>3561.15</v>
      </c>
      <c r="L540" s="3">
        <v>6450</v>
      </c>
    </row>
    <row r="541" spans="1:14" x14ac:dyDescent="0.45">
      <c r="A541" s="2" t="s">
        <v>259</v>
      </c>
      <c r="B541" s="2" t="s">
        <v>236</v>
      </c>
      <c r="D541" s="2" t="s">
        <v>237</v>
      </c>
      <c r="E541" s="3">
        <v>30000</v>
      </c>
      <c r="F541" s="3">
        <v>30000</v>
      </c>
      <c r="G541" s="3">
        <f t="shared" si="27"/>
        <v>0</v>
      </c>
      <c r="I541" s="3">
        <v>28407.83</v>
      </c>
      <c r="J541" s="3">
        <v>27215.7</v>
      </c>
      <c r="L541" s="3">
        <v>30000</v>
      </c>
    </row>
    <row r="542" spans="1:14" x14ac:dyDescent="0.45">
      <c r="A542" s="2" t="s">
        <v>259</v>
      </c>
      <c r="B542" s="2" t="s">
        <v>141</v>
      </c>
      <c r="D542" s="2" t="s">
        <v>142</v>
      </c>
      <c r="E542" s="3">
        <v>8250</v>
      </c>
      <c r="F542" s="3">
        <v>8250</v>
      </c>
      <c r="G542" s="3">
        <f t="shared" si="27"/>
        <v>0</v>
      </c>
      <c r="I542" s="3">
        <v>9473.24</v>
      </c>
      <c r="J542" s="3">
        <v>8498.4</v>
      </c>
      <c r="L542" s="3">
        <v>8250</v>
      </c>
    </row>
    <row r="543" spans="1:14" x14ac:dyDescent="0.45">
      <c r="A543" s="2" t="s">
        <v>259</v>
      </c>
      <c r="B543" s="2" t="s">
        <v>143</v>
      </c>
      <c r="D543" s="2" t="s">
        <v>144</v>
      </c>
      <c r="E543" s="3">
        <v>10500</v>
      </c>
      <c r="F543" s="3">
        <v>10500</v>
      </c>
      <c r="G543" s="3">
        <f t="shared" si="27"/>
        <v>0</v>
      </c>
      <c r="I543" s="3">
        <v>17277.36</v>
      </c>
      <c r="J543" s="3">
        <v>8581.7099999999991</v>
      </c>
      <c r="L543" s="3">
        <v>10500</v>
      </c>
    </row>
    <row r="544" spans="1:14" x14ac:dyDescent="0.45">
      <c r="A544" s="2" t="s">
        <v>259</v>
      </c>
      <c r="B544" s="2" t="s">
        <v>145</v>
      </c>
      <c r="D544" s="2" t="s">
        <v>146</v>
      </c>
      <c r="E544" s="3">
        <v>4000</v>
      </c>
      <c r="F544" s="3">
        <v>3000</v>
      </c>
      <c r="G544" s="3">
        <f t="shared" si="27"/>
        <v>-1000</v>
      </c>
      <c r="I544" s="3">
        <v>7726.89</v>
      </c>
      <c r="J544" s="3">
        <v>9140.7199999999993</v>
      </c>
      <c r="L544" s="3">
        <v>4000</v>
      </c>
    </row>
    <row r="545" spans="1:12" x14ac:dyDescent="0.45">
      <c r="A545" s="2" t="s">
        <v>259</v>
      </c>
      <c r="B545" s="2" t="s">
        <v>161</v>
      </c>
      <c r="D545" s="2" t="s">
        <v>162</v>
      </c>
      <c r="E545" s="3">
        <v>8445</v>
      </c>
      <c r="F545" s="3">
        <v>8000</v>
      </c>
      <c r="G545" s="3">
        <f t="shared" si="27"/>
        <v>-445</v>
      </c>
      <c r="I545" s="3">
        <v>8355.52</v>
      </c>
      <c r="J545" s="3">
        <v>8059.91</v>
      </c>
      <c r="L545" s="3">
        <v>8445</v>
      </c>
    </row>
    <row r="546" spans="1:12" x14ac:dyDescent="0.45">
      <c r="A546" s="2" t="s">
        <v>259</v>
      </c>
      <c r="B546" s="2" t="s">
        <v>54</v>
      </c>
      <c r="D546" s="2" t="s">
        <v>55</v>
      </c>
      <c r="E546" s="3">
        <v>10386</v>
      </c>
      <c r="F546" s="3">
        <v>11373</v>
      </c>
      <c r="G546" s="3">
        <f t="shared" si="27"/>
        <v>987</v>
      </c>
      <c r="I546" s="3">
        <v>10022.379999999999</v>
      </c>
      <c r="J546" s="3">
        <v>17154.7</v>
      </c>
      <c r="L546" s="3">
        <v>10386</v>
      </c>
    </row>
    <row r="547" spans="1:12" x14ac:dyDescent="0.45">
      <c r="A547" s="2" t="s">
        <v>259</v>
      </c>
      <c r="B547" s="2" t="s">
        <v>131</v>
      </c>
      <c r="D547" s="2" t="s">
        <v>132</v>
      </c>
      <c r="E547" s="3">
        <v>1500</v>
      </c>
      <c r="F547" s="3">
        <v>1500</v>
      </c>
      <c r="G547" s="3">
        <f t="shared" si="27"/>
        <v>0</v>
      </c>
      <c r="I547" s="3">
        <v>1023.17</v>
      </c>
      <c r="J547" s="3">
        <v>669.9</v>
      </c>
      <c r="L547" s="3">
        <v>1500</v>
      </c>
    </row>
    <row r="548" spans="1:12" x14ac:dyDescent="0.45">
      <c r="A548" s="25" t="s">
        <v>259</v>
      </c>
      <c r="B548" s="25" t="s">
        <v>56</v>
      </c>
      <c r="C548" s="25"/>
      <c r="D548" s="25" t="s">
        <v>57</v>
      </c>
      <c r="E548" s="26">
        <v>35900</v>
      </c>
      <c r="F548" s="3">
        <v>31500</v>
      </c>
      <c r="G548" s="3">
        <f t="shared" si="27"/>
        <v>-4400</v>
      </c>
      <c r="I548" s="3">
        <v>42852.43</v>
      </c>
      <c r="J548" s="3">
        <v>23903.48</v>
      </c>
      <c r="L548" s="26">
        <v>35900</v>
      </c>
    </row>
    <row r="549" spans="1:12" x14ac:dyDescent="0.45">
      <c r="A549" s="25" t="s">
        <v>259</v>
      </c>
      <c r="B549" s="25" t="s">
        <v>154</v>
      </c>
      <c r="C549" s="25"/>
      <c r="D549" s="25" t="s">
        <v>155</v>
      </c>
      <c r="E549" s="26">
        <v>47910</v>
      </c>
      <c r="F549" s="3">
        <v>47910</v>
      </c>
      <c r="G549" s="3">
        <f t="shared" si="27"/>
        <v>0</v>
      </c>
      <c r="I549" s="3">
        <v>42203.37</v>
      </c>
      <c r="J549" s="3">
        <v>56363.42</v>
      </c>
      <c r="L549" s="26">
        <v>47910</v>
      </c>
    </row>
    <row r="550" spans="1:12" x14ac:dyDescent="0.45">
      <c r="A550" s="2" t="s">
        <v>259</v>
      </c>
      <c r="B550" s="2" t="s">
        <v>18</v>
      </c>
      <c r="D550" s="2" t="s">
        <v>19</v>
      </c>
      <c r="E550" s="3">
        <v>2425</v>
      </c>
      <c r="F550" s="3">
        <v>2425</v>
      </c>
      <c r="G550" s="3">
        <f t="shared" si="27"/>
        <v>0</v>
      </c>
      <c r="I550" s="3">
        <v>849.95</v>
      </c>
      <c r="J550" s="3">
        <v>128.18</v>
      </c>
      <c r="L550" s="3">
        <v>2425</v>
      </c>
    </row>
    <row r="551" spans="1:12" x14ac:dyDescent="0.45">
      <c r="A551" s="2" t="s">
        <v>259</v>
      </c>
      <c r="B551" s="2" t="s">
        <v>39</v>
      </c>
      <c r="D551" s="2" t="s">
        <v>40</v>
      </c>
      <c r="E551" s="3">
        <v>1400</v>
      </c>
      <c r="F551" s="3">
        <v>1400</v>
      </c>
      <c r="G551" s="3">
        <f t="shared" si="27"/>
        <v>0</v>
      </c>
      <c r="I551" s="3">
        <v>1324.58</v>
      </c>
      <c r="J551" s="3">
        <v>2154.7399999999998</v>
      </c>
      <c r="L551" s="3">
        <v>1400</v>
      </c>
    </row>
    <row r="552" spans="1:12" x14ac:dyDescent="0.45">
      <c r="A552" s="2" t="s">
        <v>259</v>
      </c>
      <c r="B552" s="2" t="s">
        <v>229</v>
      </c>
      <c r="D552" s="2" t="s">
        <v>230</v>
      </c>
      <c r="E552" s="3">
        <v>4550</v>
      </c>
      <c r="F552" s="3">
        <v>4550</v>
      </c>
      <c r="G552" s="3">
        <f t="shared" si="27"/>
        <v>0</v>
      </c>
      <c r="I552" s="3">
        <v>5023.92</v>
      </c>
      <c r="J552" s="3">
        <v>4572.7700000000004</v>
      </c>
      <c r="L552" s="3">
        <v>4550</v>
      </c>
    </row>
    <row r="553" spans="1:12" x14ac:dyDescent="0.45">
      <c r="A553" s="2" t="s">
        <v>259</v>
      </c>
      <c r="B553" s="2" t="s">
        <v>231</v>
      </c>
      <c r="D553" s="2" t="s">
        <v>232</v>
      </c>
      <c r="E553" s="3">
        <v>9000</v>
      </c>
      <c r="F553" s="3">
        <v>9000</v>
      </c>
      <c r="G553" s="3">
        <f t="shared" si="27"/>
        <v>0</v>
      </c>
      <c r="I553" s="3">
        <v>2637.1</v>
      </c>
      <c r="J553" s="3">
        <v>6070.81</v>
      </c>
      <c r="L553" s="3">
        <v>9000</v>
      </c>
    </row>
    <row r="554" spans="1:12" x14ac:dyDescent="0.45">
      <c r="A554" s="2" t="s">
        <v>259</v>
      </c>
      <c r="B554" s="2" t="s">
        <v>149</v>
      </c>
      <c r="D554" s="2" t="s">
        <v>150</v>
      </c>
      <c r="E554" s="3">
        <v>2000</v>
      </c>
      <c r="F554" s="3">
        <v>2000</v>
      </c>
      <c r="G554" s="3">
        <f t="shared" si="27"/>
        <v>0</v>
      </c>
      <c r="I554" s="3">
        <v>1456.85</v>
      </c>
      <c r="J554" s="3">
        <v>2236.44</v>
      </c>
      <c r="L554" s="3">
        <v>2000</v>
      </c>
    </row>
    <row r="555" spans="1:12" x14ac:dyDescent="0.45">
      <c r="D555" s="16" t="s">
        <v>344</v>
      </c>
      <c r="E555" s="17">
        <f>SUM(E536:E554)</f>
        <v>625321</v>
      </c>
      <c r="F555" s="17">
        <f>SUM(F536:F554)</f>
        <v>634209.99</v>
      </c>
      <c r="G555" s="17">
        <f>SUM(G536:G554)</f>
        <v>8888.9899999999907</v>
      </c>
      <c r="H555" s="18">
        <f>(E555-F555)/F555</f>
        <v>-1.4015846707176578E-2</v>
      </c>
      <c r="I555" s="17">
        <f>SUM(I536:I554)</f>
        <v>608635.90999999992</v>
      </c>
      <c r="J555" s="17">
        <f>SUM(J536:J554)</f>
        <v>581705.4800000001</v>
      </c>
      <c r="L555" s="17">
        <f>SUM(L536:L554)</f>
        <v>625321</v>
      </c>
    </row>
    <row r="557" spans="1:12" x14ac:dyDescent="0.45">
      <c r="A557" s="2" t="s">
        <v>260</v>
      </c>
      <c r="B557" s="2" t="s">
        <v>8</v>
      </c>
      <c r="D557" s="2" t="s">
        <v>9</v>
      </c>
      <c r="E557" s="3">
        <f>F557</f>
        <v>4015</v>
      </c>
      <c r="F557" s="3">
        <v>4015</v>
      </c>
      <c r="G557" s="3">
        <f t="shared" ref="G557:G571" si="28">F557-E557</f>
        <v>0</v>
      </c>
      <c r="H557" s="6" t="s">
        <v>359</v>
      </c>
      <c r="I557" s="3">
        <v>4014</v>
      </c>
      <c r="J557" s="3">
        <v>4014</v>
      </c>
      <c r="L557" s="3">
        <v>4015</v>
      </c>
    </row>
    <row r="558" spans="1:12" x14ac:dyDescent="0.45">
      <c r="A558" s="2" t="s">
        <v>260</v>
      </c>
      <c r="B558" s="2" t="s">
        <v>47</v>
      </c>
      <c r="D558" s="2" t="s">
        <v>48</v>
      </c>
      <c r="E558" s="3">
        <f>F558</f>
        <v>24978</v>
      </c>
      <c r="F558" s="3">
        <v>24978</v>
      </c>
      <c r="G558" s="3">
        <f t="shared" si="28"/>
        <v>0</v>
      </c>
      <c r="I558" s="3">
        <v>19539</v>
      </c>
      <c r="J558" s="3">
        <v>23289</v>
      </c>
      <c r="L558" s="3">
        <v>24978</v>
      </c>
    </row>
    <row r="559" spans="1:12" x14ac:dyDescent="0.45">
      <c r="A559" s="2" t="s">
        <v>260</v>
      </c>
      <c r="B559" s="2" t="s">
        <v>52</v>
      </c>
      <c r="D559" s="2" t="s">
        <v>53</v>
      </c>
      <c r="E559" s="3">
        <v>4300</v>
      </c>
      <c r="F559" s="3">
        <v>4300</v>
      </c>
      <c r="G559" s="3">
        <f t="shared" si="28"/>
        <v>0</v>
      </c>
      <c r="I559" s="3">
        <v>4723.92</v>
      </c>
      <c r="J559" s="3">
        <v>0</v>
      </c>
      <c r="L559" s="3">
        <v>4300</v>
      </c>
    </row>
    <row r="560" spans="1:12" x14ac:dyDescent="0.45">
      <c r="A560" s="2" t="s">
        <v>260</v>
      </c>
      <c r="B560" s="2" t="s">
        <v>141</v>
      </c>
      <c r="D560" s="2" t="s">
        <v>142</v>
      </c>
      <c r="E560" s="3">
        <v>400</v>
      </c>
      <c r="F560" s="3">
        <v>400</v>
      </c>
      <c r="G560" s="3">
        <f t="shared" si="28"/>
        <v>0</v>
      </c>
      <c r="I560" s="3">
        <v>641.98</v>
      </c>
      <c r="J560" s="3">
        <v>524.98</v>
      </c>
      <c r="L560" s="3">
        <v>400</v>
      </c>
    </row>
    <row r="561" spans="1:14" x14ac:dyDescent="0.45">
      <c r="A561" s="2" t="s">
        <v>260</v>
      </c>
      <c r="B561" s="2" t="s">
        <v>143</v>
      </c>
      <c r="D561" s="2" t="s">
        <v>144</v>
      </c>
      <c r="E561" s="3">
        <v>275</v>
      </c>
      <c r="F561" s="3">
        <v>275</v>
      </c>
      <c r="G561" s="3">
        <f t="shared" si="28"/>
        <v>0</v>
      </c>
      <c r="I561" s="3">
        <v>144.75</v>
      </c>
      <c r="J561" s="3">
        <v>943.97</v>
      </c>
      <c r="L561" s="3">
        <v>275</v>
      </c>
    </row>
    <row r="562" spans="1:14" x14ac:dyDescent="0.45">
      <c r="A562" s="2" t="s">
        <v>260</v>
      </c>
      <c r="B562" s="2" t="s">
        <v>37</v>
      </c>
      <c r="D562" s="2" t="s">
        <v>38</v>
      </c>
      <c r="E562" s="3">
        <v>324</v>
      </c>
      <c r="F562" s="3">
        <v>324</v>
      </c>
      <c r="G562" s="3">
        <f t="shared" si="28"/>
        <v>0</v>
      </c>
      <c r="I562" s="3">
        <v>0</v>
      </c>
      <c r="J562" s="3">
        <v>0</v>
      </c>
      <c r="L562" s="3">
        <v>324</v>
      </c>
    </row>
    <row r="563" spans="1:14" x14ac:dyDescent="0.45">
      <c r="A563" s="2" t="s">
        <v>260</v>
      </c>
      <c r="B563" s="2" t="s">
        <v>161</v>
      </c>
      <c r="D563" s="2" t="s">
        <v>162</v>
      </c>
      <c r="E563" s="3">
        <v>109</v>
      </c>
      <c r="F563" s="3">
        <v>346</v>
      </c>
      <c r="G563" s="3">
        <f t="shared" si="28"/>
        <v>237</v>
      </c>
      <c r="I563" s="3">
        <v>126.03</v>
      </c>
      <c r="J563" s="3">
        <v>274.54000000000002</v>
      </c>
      <c r="L563" s="3">
        <v>109</v>
      </c>
    </row>
    <row r="564" spans="1:14" x14ac:dyDescent="0.45">
      <c r="A564" s="25" t="s">
        <v>260</v>
      </c>
      <c r="B564" s="25" t="s">
        <v>54</v>
      </c>
      <c r="C564" s="25"/>
      <c r="D564" s="25" t="s">
        <v>55</v>
      </c>
      <c r="E564" s="26">
        <v>668</v>
      </c>
      <c r="F564" s="3">
        <v>460</v>
      </c>
      <c r="G564" s="3">
        <f t="shared" si="28"/>
        <v>-208</v>
      </c>
      <c r="I564" s="3">
        <v>385.5</v>
      </c>
      <c r="J564" s="3">
        <v>552.51</v>
      </c>
      <c r="L564" s="26">
        <v>668</v>
      </c>
    </row>
    <row r="565" spans="1:14" x14ac:dyDescent="0.45">
      <c r="A565" s="25" t="s">
        <v>260</v>
      </c>
      <c r="B565" s="25" t="s">
        <v>131</v>
      </c>
      <c r="C565" s="25"/>
      <c r="D565" s="25" t="s">
        <v>132</v>
      </c>
      <c r="E565" s="26">
        <v>375</v>
      </c>
      <c r="F565" s="3">
        <v>375</v>
      </c>
      <c r="G565" s="3">
        <f t="shared" si="28"/>
        <v>0</v>
      </c>
      <c r="I565" s="3">
        <v>95.08</v>
      </c>
      <c r="J565" s="3">
        <v>500</v>
      </c>
      <c r="L565" s="26">
        <v>375</v>
      </c>
    </row>
    <row r="566" spans="1:14" x14ac:dyDescent="0.45">
      <c r="A566" s="2" t="s">
        <v>260</v>
      </c>
      <c r="B566" s="2" t="s">
        <v>64</v>
      </c>
      <c r="D566" s="2" t="s">
        <v>65</v>
      </c>
      <c r="E566" s="3">
        <v>3000</v>
      </c>
      <c r="F566" s="3">
        <v>1800</v>
      </c>
      <c r="G566" s="3">
        <f t="shared" si="28"/>
        <v>-1200</v>
      </c>
      <c r="I566" s="3">
        <v>1653.22</v>
      </c>
      <c r="J566" s="3">
        <v>1196.94</v>
      </c>
      <c r="L566" s="3">
        <v>3000</v>
      </c>
    </row>
    <row r="567" spans="1:14" x14ac:dyDescent="0.45">
      <c r="A567" s="2" t="s">
        <v>260</v>
      </c>
      <c r="B567" s="2" t="s">
        <v>154</v>
      </c>
      <c r="D567" s="2" t="s">
        <v>155</v>
      </c>
      <c r="E567" s="3">
        <v>900</v>
      </c>
      <c r="F567" s="3">
        <v>900</v>
      </c>
      <c r="G567" s="3">
        <f t="shared" si="28"/>
        <v>0</v>
      </c>
      <c r="I567" s="3">
        <v>820.52</v>
      </c>
      <c r="J567" s="3">
        <v>218.21</v>
      </c>
      <c r="L567" s="3">
        <v>900</v>
      </c>
    </row>
    <row r="568" spans="1:14" x14ac:dyDescent="0.45">
      <c r="A568" s="2" t="s">
        <v>260</v>
      </c>
      <c r="B568" s="2" t="s">
        <v>240</v>
      </c>
      <c r="D568" s="2" t="s">
        <v>241</v>
      </c>
      <c r="E568" s="3">
        <v>5000</v>
      </c>
      <c r="F568" s="3">
        <v>5000</v>
      </c>
      <c r="G568" s="3">
        <f t="shared" si="28"/>
        <v>0</v>
      </c>
      <c r="I568" s="3">
        <v>5000</v>
      </c>
      <c r="J568" s="3">
        <v>5000</v>
      </c>
      <c r="L568" s="3">
        <v>5000</v>
      </c>
    </row>
    <row r="569" spans="1:14" x14ac:dyDescent="0.45">
      <c r="A569" s="2" t="s">
        <v>260</v>
      </c>
      <c r="B569" s="2" t="s">
        <v>39</v>
      </c>
      <c r="D569" s="2" t="s">
        <v>40</v>
      </c>
      <c r="E569" s="3">
        <v>125</v>
      </c>
      <c r="F569" s="3">
        <v>125</v>
      </c>
      <c r="G569" s="3">
        <f t="shared" si="28"/>
        <v>0</v>
      </c>
      <c r="I569" s="3">
        <v>-949.61</v>
      </c>
      <c r="J569" s="3">
        <v>1693.34</v>
      </c>
      <c r="L569" s="3">
        <v>125</v>
      </c>
    </row>
    <row r="570" spans="1:14" x14ac:dyDescent="0.45">
      <c r="A570" s="2" t="s">
        <v>260</v>
      </c>
      <c r="B570" s="2" t="s">
        <v>231</v>
      </c>
      <c r="D570" s="2" t="s">
        <v>232</v>
      </c>
      <c r="E570" s="3">
        <v>7850</v>
      </c>
      <c r="F570" s="3">
        <v>850</v>
      </c>
      <c r="G570" s="3">
        <f t="shared" si="28"/>
        <v>-7000</v>
      </c>
      <c r="I570" s="3">
        <v>437.86</v>
      </c>
      <c r="J570" s="3">
        <v>408.99</v>
      </c>
      <c r="L570" s="42">
        <v>850</v>
      </c>
      <c r="N570" s="140" t="s">
        <v>494</v>
      </c>
    </row>
    <row r="571" spans="1:14" x14ac:dyDescent="0.45">
      <c r="A571" s="2" t="s">
        <v>260</v>
      </c>
      <c r="B571" s="27">
        <v>60797</v>
      </c>
      <c r="D571" s="2" t="s">
        <v>312</v>
      </c>
      <c r="E571" s="3">
        <v>4500</v>
      </c>
      <c r="F571" s="3">
        <v>0</v>
      </c>
      <c r="G571" s="3">
        <f t="shared" si="28"/>
        <v>-4500</v>
      </c>
      <c r="I571" s="3">
        <v>0</v>
      </c>
      <c r="J571" s="3">
        <v>0</v>
      </c>
      <c r="L571" s="42">
        <v>0</v>
      </c>
      <c r="N571" s="140" t="s">
        <v>495</v>
      </c>
    </row>
    <row r="572" spans="1:14" x14ac:dyDescent="0.45">
      <c r="D572" s="16" t="s">
        <v>345</v>
      </c>
      <c r="E572" s="17">
        <f>SUM(E557:E571)</f>
        <v>56819</v>
      </c>
      <c r="F572" s="17">
        <f>SUM(F557:F571)</f>
        <v>44148</v>
      </c>
      <c r="G572" s="17">
        <f>SUM(G557:G571)</f>
        <v>-12671</v>
      </c>
      <c r="H572" s="18">
        <f>(E572-F572)/F572</f>
        <v>0.28701186916734622</v>
      </c>
      <c r="I572" s="17">
        <f>SUM(I557:I571)</f>
        <v>36632.25</v>
      </c>
      <c r="J572" s="17">
        <f>SUM(J557:J571)</f>
        <v>38616.479999999989</v>
      </c>
      <c r="L572" s="17">
        <f>SUM(L557:L571)</f>
        <v>45319</v>
      </c>
    </row>
    <row r="574" spans="1:14" x14ac:dyDescent="0.45">
      <c r="A574" s="2" t="s">
        <v>261</v>
      </c>
      <c r="B574" s="2" t="s">
        <v>8</v>
      </c>
      <c r="D574" s="2" t="s">
        <v>9</v>
      </c>
      <c r="E574" s="3">
        <v>123883</v>
      </c>
      <c r="F574" s="3">
        <v>118890.72</v>
      </c>
      <c r="G574" s="3">
        <f t="shared" ref="G574:G592" si="29">F574-E574</f>
        <v>-4992.2799999999988</v>
      </c>
      <c r="H574" s="6" t="s">
        <v>359</v>
      </c>
      <c r="I574" s="3">
        <v>114925.95</v>
      </c>
      <c r="J574" s="3">
        <v>108947.47</v>
      </c>
      <c r="L574" s="3">
        <v>123883</v>
      </c>
    </row>
    <row r="575" spans="1:14" x14ac:dyDescent="0.45">
      <c r="A575" s="2" t="s">
        <v>262</v>
      </c>
      <c r="B575" s="2" t="s">
        <v>23</v>
      </c>
      <c r="D575" s="2" t="s">
        <v>24</v>
      </c>
      <c r="E575" s="3">
        <v>0</v>
      </c>
      <c r="F575" s="3">
        <v>0</v>
      </c>
      <c r="G575" s="3">
        <f t="shared" si="29"/>
        <v>0</v>
      </c>
      <c r="I575" s="3">
        <v>0</v>
      </c>
      <c r="J575" s="3">
        <v>1742.08</v>
      </c>
      <c r="L575" s="3">
        <v>0</v>
      </c>
    </row>
    <row r="576" spans="1:14" x14ac:dyDescent="0.45">
      <c r="A576" s="2" t="s">
        <v>261</v>
      </c>
      <c r="B576" s="2" t="s">
        <v>25</v>
      </c>
      <c r="D576" s="2" t="s">
        <v>26</v>
      </c>
      <c r="E576" s="3">
        <v>130798</v>
      </c>
      <c r="F576" s="3">
        <v>121034.05</v>
      </c>
      <c r="G576" s="3">
        <f t="shared" si="29"/>
        <v>-9763.9499999999971</v>
      </c>
      <c r="H576" s="6" t="s">
        <v>359</v>
      </c>
      <c r="I576" s="3">
        <v>119481.43</v>
      </c>
      <c r="J576" s="3">
        <v>117817.84</v>
      </c>
      <c r="L576" s="3">
        <v>130798</v>
      </c>
    </row>
    <row r="577" spans="1:14" x14ac:dyDescent="0.45">
      <c r="A577" s="2" t="s">
        <v>261</v>
      </c>
      <c r="B577" s="2" t="s">
        <v>79</v>
      </c>
      <c r="D577" s="2" t="s">
        <v>140</v>
      </c>
      <c r="E577" s="3">
        <v>900</v>
      </c>
      <c r="F577" s="3">
        <v>800</v>
      </c>
      <c r="G577" s="3">
        <f t="shared" si="29"/>
        <v>-100</v>
      </c>
      <c r="I577" s="3">
        <v>1194.27</v>
      </c>
      <c r="J577" s="3">
        <v>1130.81</v>
      </c>
      <c r="L577" s="3">
        <v>900</v>
      </c>
    </row>
    <row r="578" spans="1:14" x14ac:dyDescent="0.45">
      <c r="A578" s="2" t="s">
        <v>261</v>
      </c>
      <c r="B578" s="2" t="s">
        <v>14</v>
      </c>
      <c r="D578" s="2" t="s">
        <v>15</v>
      </c>
      <c r="E578" s="3">
        <v>1000</v>
      </c>
      <c r="F578" s="3">
        <v>1000</v>
      </c>
      <c r="G578" s="3">
        <f t="shared" si="29"/>
        <v>0</v>
      </c>
      <c r="I578" s="3">
        <v>555.54999999999995</v>
      </c>
      <c r="J578" s="3">
        <v>1188.04</v>
      </c>
      <c r="L578" s="3">
        <v>1000</v>
      </c>
    </row>
    <row r="579" spans="1:14" x14ac:dyDescent="0.45">
      <c r="A579" s="2" t="s">
        <v>261</v>
      </c>
      <c r="B579" s="2" t="s">
        <v>31</v>
      </c>
      <c r="D579" s="2" t="s">
        <v>32</v>
      </c>
      <c r="E579" s="3">
        <v>750</v>
      </c>
      <c r="F579" s="3">
        <v>750</v>
      </c>
      <c r="G579" s="3">
        <f t="shared" si="29"/>
        <v>0</v>
      </c>
      <c r="I579" s="3">
        <v>434.9</v>
      </c>
      <c r="J579" s="3">
        <v>1306.2</v>
      </c>
      <c r="L579" s="3">
        <v>750</v>
      </c>
    </row>
    <row r="580" spans="1:14" x14ac:dyDescent="0.45">
      <c r="A580" s="2" t="s">
        <v>261</v>
      </c>
      <c r="B580" s="2" t="s">
        <v>16</v>
      </c>
      <c r="D580" s="2" t="s">
        <v>17</v>
      </c>
      <c r="E580" s="3">
        <v>325</v>
      </c>
      <c r="F580" s="3">
        <v>325</v>
      </c>
      <c r="G580" s="3">
        <f t="shared" si="29"/>
        <v>0</v>
      </c>
      <c r="I580" s="3">
        <v>275</v>
      </c>
      <c r="J580" s="3">
        <v>562.25</v>
      </c>
      <c r="L580" s="3">
        <v>325</v>
      </c>
    </row>
    <row r="581" spans="1:14" x14ac:dyDescent="0.45">
      <c r="A581" s="2" t="s">
        <v>261</v>
      </c>
      <c r="B581" s="2" t="s">
        <v>218</v>
      </c>
      <c r="D581" s="2" t="s">
        <v>219</v>
      </c>
      <c r="E581" s="3">
        <v>800</v>
      </c>
      <c r="F581" s="3">
        <v>800</v>
      </c>
      <c r="G581" s="3">
        <f t="shared" si="29"/>
        <v>0</v>
      </c>
      <c r="I581" s="3">
        <v>341</v>
      </c>
      <c r="J581" s="3">
        <v>651</v>
      </c>
      <c r="L581" s="3">
        <v>800</v>
      </c>
    </row>
    <row r="582" spans="1:14" x14ac:dyDescent="0.45">
      <c r="A582" s="2" t="s">
        <v>261</v>
      </c>
      <c r="B582" s="2" t="s">
        <v>105</v>
      </c>
      <c r="D582" s="2" t="s">
        <v>106</v>
      </c>
      <c r="E582" s="3">
        <v>100</v>
      </c>
      <c r="F582" s="3">
        <v>100</v>
      </c>
      <c r="G582" s="3">
        <f t="shared" si="29"/>
        <v>0</v>
      </c>
      <c r="I582" s="3">
        <v>26</v>
      </c>
      <c r="J582" s="3">
        <v>0</v>
      </c>
      <c r="L582" s="3">
        <v>100</v>
      </c>
    </row>
    <row r="583" spans="1:14" ht="42.75" x14ac:dyDescent="0.45">
      <c r="A583" s="2" t="s">
        <v>261</v>
      </c>
      <c r="B583" s="2" t="s">
        <v>35</v>
      </c>
      <c r="D583" s="2" t="s">
        <v>36</v>
      </c>
      <c r="E583" s="3">
        <v>71765</v>
      </c>
      <c r="F583" s="3">
        <v>37500</v>
      </c>
      <c r="G583" s="3">
        <f t="shared" si="29"/>
        <v>-34265</v>
      </c>
      <c r="I583" s="3">
        <v>29077.09</v>
      </c>
      <c r="J583" s="3">
        <v>22020.21</v>
      </c>
      <c r="L583" s="42">
        <v>69765</v>
      </c>
      <c r="N583" s="140" t="s">
        <v>496</v>
      </c>
    </row>
    <row r="584" spans="1:14" x14ac:dyDescent="0.45">
      <c r="A584" s="2" t="s">
        <v>261</v>
      </c>
      <c r="B584" s="2" t="s">
        <v>52</v>
      </c>
      <c r="D584" s="2" t="s">
        <v>53</v>
      </c>
      <c r="E584" s="3">
        <v>4480</v>
      </c>
      <c r="F584" s="3">
        <v>4480</v>
      </c>
      <c r="G584" s="3">
        <f t="shared" si="29"/>
        <v>0</v>
      </c>
      <c r="I584" s="3">
        <v>4904.53</v>
      </c>
      <c r="J584" s="3">
        <v>2188.5</v>
      </c>
      <c r="L584" s="3">
        <v>4480</v>
      </c>
    </row>
    <row r="585" spans="1:14" x14ac:dyDescent="0.45">
      <c r="A585" s="2" t="s">
        <v>261</v>
      </c>
      <c r="B585" s="2" t="s">
        <v>37</v>
      </c>
      <c r="D585" s="2" t="s">
        <v>38</v>
      </c>
      <c r="E585" s="3">
        <v>1250</v>
      </c>
      <c r="F585" s="3">
        <v>1250</v>
      </c>
      <c r="G585" s="3">
        <f t="shared" si="29"/>
        <v>0</v>
      </c>
      <c r="I585" s="3">
        <v>4263.71</v>
      </c>
      <c r="J585" s="3">
        <v>2786.91</v>
      </c>
      <c r="L585" s="3">
        <v>1250</v>
      </c>
    </row>
    <row r="586" spans="1:14" x14ac:dyDescent="0.45">
      <c r="A586" s="25" t="s">
        <v>261</v>
      </c>
      <c r="B586" s="25" t="s">
        <v>54</v>
      </c>
      <c r="C586" s="25"/>
      <c r="D586" s="25" t="s">
        <v>55</v>
      </c>
      <c r="E586" s="26">
        <v>668.25</v>
      </c>
      <c r="F586" s="3">
        <v>400</v>
      </c>
      <c r="G586" s="3">
        <f t="shared" si="29"/>
        <v>-268.25</v>
      </c>
      <c r="I586" s="3">
        <v>595.66</v>
      </c>
      <c r="J586" s="3">
        <v>512.04999999999995</v>
      </c>
      <c r="L586" s="26">
        <v>668.25</v>
      </c>
    </row>
    <row r="587" spans="1:14" x14ac:dyDescent="0.45">
      <c r="A587" s="25" t="s">
        <v>261</v>
      </c>
      <c r="B587" s="25" t="s">
        <v>64</v>
      </c>
      <c r="C587" s="25"/>
      <c r="D587" s="25" t="s">
        <v>65</v>
      </c>
      <c r="E587" s="26">
        <v>875</v>
      </c>
      <c r="F587" s="3">
        <v>875</v>
      </c>
      <c r="G587" s="3">
        <f t="shared" si="29"/>
        <v>0</v>
      </c>
      <c r="I587" s="3">
        <v>345</v>
      </c>
      <c r="J587" s="3">
        <v>586.54</v>
      </c>
      <c r="L587" s="26">
        <v>875</v>
      </c>
    </row>
    <row r="588" spans="1:14" x14ac:dyDescent="0.45">
      <c r="A588" s="25" t="s">
        <v>261</v>
      </c>
      <c r="B588" s="25" t="s">
        <v>56</v>
      </c>
      <c r="C588" s="25"/>
      <c r="D588" s="25" t="s">
        <v>57</v>
      </c>
      <c r="E588" s="26">
        <v>1700</v>
      </c>
      <c r="F588" s="3">
        <v>500</v>
      </c>
      <c r="G588" s="3">
        <f t="shared" si="29"/>
        <v>-1200</v>
      </c>
      <c r="I588" s="3">
        <v>2212.7800000000002</v>
      </c>
      <c r="J588" s="3">
        <v>3343.34</v>
      </c>
      <c r="L588" s="26">
        <v>1700</v>
      </c>
    </row>
    <row r="589" spans="1:14" x14ac:dyDescent="0.45">
      <c r="A589" s="25" t="s">
        <v>261</v>
      </c>
      <c r="B589" s="25" t="s">
        <v>18</v>
      </c>
      <c r="C589" s="25"/>
      <c r="D589" s="25" t="s">
        <v>19</v>
      </c>
      <c r="E589" s="26">
        <v>1300</v>
      </c>
      <c r="F589" s="3">
        <v>1300</v>
      </c>
      <c r="G589" s="3">
        <f t="shared" si="29"/>
        <v>0</v>
      </c>
      <c r="I589" s="3">
        <v>952.85</v>
      </c>
      <c r="J589" s="3">
        <v>1530.19</v>
      </c>
      <c r="L589" s="26">
        <v>1300</v>
      </c>
    </row>
    <row r="590" spans="1:14" x14ac:dyDescent="0.45">
      <c r="A590" s="25" t="s">
        <v>261</v>
      </c>
      <c r="B590" s="25" t="s">
        <v>39</v>
      </c>
      <c r="C590" s="25"/>
      <c r="D590" s="25" t="s">
        <v>40</v>
      </c>
      <c r="E590" s="26">
        <v>2000</v>
      </c>
      <c r="F590" s="3">
        <v>2000</v>
      </c>
      <c r="G590" s="3">
        <f t="shared" si="29"/>
        <v>0</v>
      </c>
      <c r="I590" s="3">
        <v>1348.81</v>
      </c>
      <c r="J590" s="3">
        <v>2022.27</v>
      </c>
      <c r="L590" s="26">
        <v>2000</v>
      </c>
    </row>
    <row r="591" spans="1:14" x14ac:dyDescent="0.45">
      <c r="A591" s="2" t="s">
        <v>261</v>
      </c>
      <c r="B591" s="2" t="s">
        <v>44</v>
      </c>
      <c r="D591" s="2" t="s">
        <v>45</v>
      </c>
      <c r="E591" s="3">
        <v>150</v>
      </c>
      <c r="F591" s="3">
        <v>150</v>
      </c>
      <c r="G591" s="3">
        <f t="shared" si="29"/>
        <v>0</v>
      </c>
      <c r="I591" s="3">
        <v>0</v>
      </c>
      <c r="J591" s="3">
        <v>0</v>
      </c>
      <c r="L591" s="3">
        <v>150</v>
      </c>
    </row>
    <row r="592" spans="1:14" x14ac:dyDescent="0.45">
      <c r="A592" s="2" t="s">
        <v>261</v>
      </c>
      <c r="B592" s="2" t="s">
        <v>20</v>
      </c>
      <c r="D592" s="2" t="s">
        <v>21</v>
      </c>
      <c r="E592" s="3">
        <v>56000</v>
      </c>
      <c r="F592" s="3">
        <v>56000</v>
      </c>
      <c r="G592" s="3">
        <f t="shared" si="29"/>
        <v>0</v>
      </c>
      <c r="I592" s="3">
        <v>20171.3</v>
      </c>
      <c r="J592" s="3">
        <v>29358.959999999999</v>
      </c>
      <c r="L592" s="42">
        <v>54000</v>
      </c>
      <c r="N592" s="140" t="s">
        <v>497</v>
      </c>
    </row>
    <row r="593" spans="1:12" x14ac:dyDescent="0.45">
      <c r="D593" s="16" t="s">
        <v>346</v>
      </c>
      <c r="E593" s="17">
        <f>SUM(E574:E592)</f>
        <v>398744.25</v>
      </c>
      <c r="F593" s="17">
        <f>SUM(F574:F592)</f>
        <v>348154.77</v>
      </c>
      <c r="G593" s="17">
        <f>SUM(G574:G592)</f>
        <v>-50589.479999999996</v>
      </c>
      <c r="H593" s="18">
        <f>(E593-F593)/F593</f>
        <v>0.14530744473212295</v>
      </c>
      <c r="I593" s="17">
        <f>SUM(I574:I592)</f>
        <v>301105.83</v>
      </c>
      <c r="J593" s="17">
        <f>SUM(J574:J592)</f>
        <v>297694.66000000009</v>
      </c>
      <c r="L593" s="17">
        <f>SUM(L574:L592)</f>
        <v>394744.25</v>
      </c>
    </row>
    <row r="595" spans="1:12" x14ac:dyDescent="0.45">
      <c r="A595" s="2" t="s">
        <v>262</v>
      </c>
      <c r="B595" s="2" t="s">
        <v>23</v>
      </c>
      <c r="D595" s="2" t="s">
        <v>24</v>
      </c>
      <c r="E595" s="3">
        <v>81827.199999999997</v>
      </c>
      <c r="F595" s="3">
        <v>78989.039999999994</v>
      </c>
      <c r="G595" s="3">
        <f t="shared" ref="G595:G602" si="30">F595-E595</f>
        <v>-2838.1600000000035</v>
      </c>
      <c r="H595" s="6" t="s">
        <v>359</v>
      </c>
      <c r="I595" s="3">
        <v>78936.28</v>
      </c>
      <c r="J595" s="3">
        <v>77041.05</v>
      </c>
      <c r="L595" s="3">
        <v>81827.199999999997</v>
      </c>
    </row>
    <row r="596" spans="1:12" x14ac:dyDescent="0.45">
      <c r="A596" s="2" t="s">
        <v>262</v>
      </c>
      <c r="B596" s="2" t="s">
        <v>14</v>
      </c>
      <c r="D596" s="2" t="s">
        <v>15</v>
      </c>
      <c r="E596" s="3">
        <v>800</v>
      </c>
      <c r="F596" s="3">
        <v>800</v>
      </c>
      <c r="G596" s="3">
        <f t="shared" si="30"/>
        <v>0</v>
      </c>
      <c r="I596" s="3">
        <v>650</v>
      </c>
      <c r="J596" s="3">
        <v>485</v>
      </c>
      <c r="L596" s="3">
        <v>800</v>
      </c>
    </row>
    <row r="597" spans="1:12" x14ac:dyDescent="0.45">
      <c r="A597" s="2" t="s">
        <v>262</v>
      </c>
      <c r="B597" s="2" t="s">
        <v>31</v>
      </c>
      <c r="D597" s="2" t="s">
        <v>32</v>
      </c>
      <c r="E597" s="3">
        <v>170</v>
      </c>
      <c r="F597" s="3">
        <v>170</v>
      </c>
      <c r="G597" s="3">
        <f t="shared" si="30"/>
        <v>0</v>
      </c>
      <c r="I597" s="3">
        <v>0</v>
      </c>
      <c r="J597" s="3">
        <v>0</v>
      </c>
      <c r="L597" s="3">
        <v>170</v>
      </c>
    </row>
    <row r="598" spans="1:12" x14ac:dyDescent="0.45">
      <c r="A598" s="2" t="s">
        <v>262</v>
      </c>
      <c r="B598" s="2" t="s">
        <v>16</v>
      </c>
      <c r="D598" s="2" t="s">
        <v>17</v>
      </c>
      <c r="E598" s="3">
        <v>250</v>
      </c>
      <c r="F598" s="3">
        <v>250</v>
      </c>
      <c r="G598" s="3">
        <f t="shared" si="30"/>
        <v>0</v>
      </c>
      <c r="I598" s="3">
        <v>250</v>
      </c>
      <c r="J598" s="3">
        <v>250</v>
      </c>
      <c r="L598" s="3">
        <v>250</v>
      </c>
    </row>
    <row r="599" spans="1:12" x14ac:dyDescent="0.45">
      <c r="A599" s="2" t="s">
        <v>262</v>
      </c>
      <c r="B599" s="2" t="s">
        <v>218</v>
      </c>
      <c r="D599" s="2" t="s">
        <v>219</v>
      </c>
      <c r="E599" s="3">
        <v>275</v>
      </c>
      <c r="F599" s="3">
        <v>275</v>
      </c>
      <c r="G599" s="3">
        <f t="shared" si="30"/>
        <v>0</v>
      </c>
      <c r="I599" s="3">
        <v>0</v>
      </c>
      <c r="J599" s="3">
        <v>275</v>
      </c>
      <c r="L599" s="3">
        <v>275</v>
      </c>
    </row>
    <row r="600" spans="1:12" x14ac:dyDescent="0.45">
      <c r="A600" s="2" t="s">
        <v>262</v>
      </c>
      <c r="B600" s="2" t="s">
        <v>35</v>
      </c>
      <c r="D600" s="2" t="s">
        <v>36</v>
      </c>
      <c r="E600" s="3">
        <v>320</v>
      </c>
      <c r="F600" s="3">
        <v>320</v>
      </c>
      <c r="G600" s="3">
        <f t="shared" si="30"/>
        <v>0</v>
      </c>
      <c r="I600" s="3">
        <v>0</v>
      </c>
      <c r="J600" s="3">
        <v>0</v>
      </c>
      <c r="L600" s="3">
        <v>320</v>
      </c>
    </row>
    <row r="601" spans="1:12" x14ac:dyDescent="0.45">
      <c r="A601" s="2" t="s">
        <v>262</v>
      </c>
      <c r="B601" s="2" t="s">
        <v>18</v>
      </c>
      <c r="D601" s="2" t="s">
        <v>19</v>
      </c>
      <c r="E601" s="3">
        <v>75</v>
      </c>
      <c r="F601" s="3">
        <v>75</v>
      </c>
      <c r="G601" s="3">
        <f t="shared" si="30"/>
        <v>0</v>
      </c>
      <c r="I601" s="3">
        <v>0</v>
      </c>
      <c r="J601" s="3">
        <v>26.88</v>
      </c>
      <c r="L601" s="3">
        <v>75</v>
      </c>
    </row>
    <row r="602" spans="1:12" x14ac:dyDescent="0.45">
      <c r="A602" s="2" t="s">
        <v>262</v>
      </c>
      <c r="B602" s="2" t="s">
        <v>39</v>
      </c>
      <c r="D602" s="2" t="s">
        <v>40</v>
      </c>
      <c r="E602" s="3">
        <v>1020</v>
      </c>
      <c r="F602" s="3">
        <v>1020</v>
      </c>
      <c r="G602" s="3">
        <f t="shared" si="30"/>
        <v>0</v>
      </c>
      <c r="I602" s="3">
        <v>1335.32</v>
      </c>
      <c r="J602" s="3">
        <v>496.88</v>
      </c>
      <c r="L602" s="3">
        <v>1020</v>
      </c>
    </row>
    <row r="603" spans="1:12" x14ac:dyDescent="0.45">
      <c r="D603" s="16" t="s">
        <v>347</v>
      </c>
      <c r="E603" s="17">
        <f>SUM(E595:E602)</f>
        <v>84737.2</v>
      </c>
      <c r="F603" s="17">
        <f>SUM(F595:F602)</f>
        <v>81899.039999999994</v>
      </c>
      <c r="G603" s="17">
        <f>SUM(G595:G602)</f>
        <v>-2838.1600000000035</v>
      </c>
      <c r="H603" s="18">
        <f>(E603-F603)/F603</f>
        <v>3.4654374459090163E-2</v>
      </c>
      <c r="I603" s="17">
        <f>SUM(I595:I602)</f>
        <v>81171.600000000006</v>
      </c>
      <c r="J603" s="17">
        <f>SUM(J595:J602)</f>
        <v>78574.810000000012</v>
      </c>
      <c r="L603" s="17">
        <f>SUM(L595:L602)</f>
        <v>84737.2</v>
      </c>
    </row>
    <row r="604" spans="1:12" x14ac:dyDescent="0.45">
      <c r="L604" s="3"/>
    </row>
    <row r="605" spans="1:12" x14ac:dyDescent="0.45">
      <c r="A605" s="2" t="s">
        <v>263</v>
      </c>
      <c r="B605" s="2" t="s">
        <v>29</v>
      </c>
      <c r="D605" s="2" t="s">
        <v>30</v>
      </c>
      <c r="E605" s="3">
        <v>39133</v>
      </c>
      <c r="F605" s="3">
        <v>37810</v>
      </c>
      <c r="G605" s="3">
        <f t="shared" ref="G605:G614" si="31">F605-E605</f>
        <v>-1323</v>
      </c>
      <c r="I605" s="3">
        <v>77323.839999999997</v>
      </c>
      <c r="J605" s="3">
        <v>74273.929999999993</v>
      </c>
      <c r="L605" s="3">
        <v>39133</v>
      </c>
    </row>
    <row r="606" spans="1:12" x14ac:dyDescent="0.45">
      <c r="A606" s="2" t="s">
        <v>263</v>
      </c>
      <c r="B606" s="2" t="s">
        <v>82</v>
      </c>
      <c r="D606" s="2" t="s">
        <v>83</v>
      </c>
      <c r="E606" s="3">
        <v>1633694</v>
      </c>
      <c r="F606" s="3">
        <v>1578448.24</v>
      </c>
      <c r="G606" s="3">
        <f t="shared" si="31"/>
        <v>-55245.760000000009</v>
      </c>
      <c r="I606" s="3">
        <v>1384064.12</v>
      </c>
      <c r="J606" s="3">
        <v>1228363.6499999999</v>
      </c>
      <c r="L606" s="3">
        <v>1633694</v>
      </c>
    </row>
    <row r="607" spans="1:12" x14ac:dyDescent="0.45">
      <c r="A607" s="2" t="s">
        <v>263</v>
      </c>
      <c r="B607" s="2" t="s">
        <v>84</v>
      </c>
      <c r="D607" s="2" t="s">
        <v>264</v>
      </c>
      <c r="E607" s="3">
        <v>1692858</v>
      </c>
      <c r="F607" s="3">
        <v>1635611.91</v>
      </c>
      <c r="G607" s="3">
        <f t="shared" si="31"/>
        <v>-57246.090000000084</v>
      </c>
      <c r="I607" s="3">
        <v>1815097.91</v>
      </c>
      <c r="J607" s="3">
        <v>1559062.63</v>
      </c>
      <c r="L607" s="3">
        <v>1692858</v>
      </c>
    </row>
    <row r="608" spans="1:12" x14ac:dyDescent="0.45">
      <c r="A608" s="2" t="s">
        <v>263</v>
      </c>
      <c r="B608" s="2" t="s">
        <v>85</v>
      </c>
      <c r="D608" s="2" t="s">
        <v>86</v>
      </c>
      <c r="E608" s="3">
        <v>188710</v>
      </c>
      <c r="F608" s="3">
        <v>182328.56</v>
      </c>
      <c r="G608" s="3">
        <f t="shared" si="31"/>
        <v>-6381.4400000000023</v>
      </c>
      <c r="I608" s="3">
        <v>133720.35</v>
      </c>
      <c r="J608" s="3">
        <v>45880.13</v>
      </c>
      <c r="L608" s="3">
        <v>188710</v>
      </c>
    </row>
    <row r="609" spans="1:12" x14ac:dyDescent="0.45">
      <c r="A609" s="2" t="s">
        <v>263</v>
      </c>
      <c r="B609" s="2" t="s">
        <v>87</v>
      </c>
      <c r="D609" s="2" t="s">
        <v>88</v>
      </c>
      <c r="E609" s="3">
        <v>2089718</v>
      </c>
      <c r="F609" s="3">
        <v>1934924.2</v>
      </c>
      <c r="G609" s="3">
        <f t="shared" si="31"/>
        <v>-154793.80000000005</v>
      </c>
      <c r="I609" s="3">
        <v>1565701.69</v>
      </c>
      <c r="J609" s="3">
        <v>1379058.64</v>
      </c>
      <c r="L609" s="3">
        <v>2089718</v>
      </c>
    </row>
    <row r="610" spans="1:12" x14ac:dyDescent="0.45">
      <c r="A610" s="2" t="s">
        <v>263</v>
      </c>
      <c r="B610" s="2" t="s">
        <v>89</v>
      </c>
      <c r="D610" s="2" t="s">
        <v>90</v>
      </c>
      <c r="E610" s="3">
        <v>2598651</v>
      </c>
      <c r="F610" s="3">
        <v>2522962.79</v>
      </c>
      <c r="G610" s="3">
        <f t="shared" si="31"/>
        <v>-75688.209999999963</v>
      </c>
      <c r="I610" s="3">
        <v>1861923.95</v>
      </c>
      <c r="J610" s="3">
        <v>1644180.7</v>
      </c>
      <c r="L610" s="3">
        <v>2598651</v>
      </c>
    </row>
    <row r="611" spans="1:12" x14ac:dyDescent="0.45">
      <c r="A611" s="2" t="s">
        <v>263</v>
      </c>
      <c r="B611" s="2" t="s">
        <v>91</v>
      </c>
      <c r="D611" s="2" t="s">
        <v>92</v>
      </c>
      <c r="E611" s="3">
        <v>7462</v>
      </c>
      <c r="F611" s="3">
        <v>7209.91</v>
      </c>
      <c r="G611" s="3">
        <f t="shared" si="31"/>
        <v>-252.09000000000015</v>
      </c>
      <c r="I611" s="3">
        <v>15444.53</v>
      </c>
      <c r="J611" s="3">
        <v>6760.09</v>
      </c>
      <c r="L611" s="3">
        <v>7462</v>
      </c>
    </row>
    <row r="612" spans="1:12" x14ac:dyDescent="0.45">
      <c r="A612" s="2" t="s">
        <v>263</v>
      </c>
      <c r="B612" s="2" t="s">
        <v>93</v>
      </c>
      <c r="D612" s="2" t="s">
        <v>94</v>
      </c>
      <c r="E612" s="3">
        <v>6037</v>
      </c>
      <c r="F612" s="3">
        <v>5833.35</v>
      </c>
      <c r="G612" s="3">
        <f t="shared" si="31"/>
        <v>-203.64999999999964</v>
      </c>
      <c r="I612" s="3">
        <v>5316.88</v>
      </c>
      <c r="J612" s="3">
        <v>5148.4399999999996</v>
      </c>
      <c r="L612" s="3">
        <v>6037</v>
      </c>
    </row>
    <row r="613" spans="1:12" x14ac:dyDescent="0.45">
      <c r="A613" s="2" t="s">
        <v>263</v>
      </c>
      <c r="B613" s="2" t="s">
        <v>97</v>
      </c>
      <c r="D613" s="2" t="s">
        <v>98</v>
      </c>
      <c r="E613" s="3">
        <v>187828.88</v>
      </c>
      <c r="F613" s="3">
        <v>187828.88</v>
      </c>
      <c r="G613" s="3">
        <f t="shared" si="31"/>
        <v>0</v>
      </c>
      <c r="I613" s="3">
        <v>144636.14000000001</v>
      </c>
      <c r="J613" s="3">
        <v>133553.76</v>
      </c>
      <c r="L613" s="3">
        <v>187828.88</v>
      </c>
    </row>
    <row r="614" spans="1:12" x14ac:dyDescent="0.45">
      <c r="A614" s="2" t="s">
        <v>263</v>
      </c>
      <c r="B614" s="2" t="s">
        <v>265</v>
      </c>
      <c r="D614" s="2" t="s">
        <v>266</v>
      </c>
      <c r="E614" s="3">
        <v>27000</v>
      </c>
      <c r="F614" s="3">
        <v>24600</v>
      </c>
      <c r="G614" s="3">
        <f t="shared" si="31"/>
        <v>-2400</v>
      </c>
      <c r="I614" s="3">
        <v>19825.650000000001</v>
      </c>
      <c r="J614" s="3">
        <v>16794.45</v>
      </c>
      <c r="L614" s="3">
        <v>27000</v>
      </c>
    </row>
    <row r="615" spans="1:12" x14ac:dyDescent="0.45">
      <c r="D615" s="16" t="s">
        <v>348</v>
      </c>
      <c r="E615" s="17">
        <f>SUM(E605:E614)</f>
        <v>8471091.8800000008</v>
      </c>
      <c r="F615" s="17">
        <f>SUM(F605:F614)</f>
        <v>8117557.8399999999</v>
      </c>
      <c r="G615" s="17">
        <f>SUM(G605:G614)</f>
        <v>-353534.04000000015</v>
      </c>
      <c r="H615" s="18">
        <f>(E615-F615)/F615</f>
        <v>4.3551773448158269E-2</v>
      </c>
      <c r="I615" s="17">
        <f>SUM(I605:I614)</f>
        <v>7023055.0600000005</v>
      </c>
      <c r="J615" s="17">
        <f>SUM(J605:J614)</f>
        <v>6093076.4199999999</v>
      </c>
      <c r="L615" s="17">
        <f>SUM(L605:L614)</f>
        <v>8471091.8800000008</v>
      </c>
    </row>
    <row r="616" spans="1:12" x14ac:dyDescent="0.45">
      <c r="H616" s="20"/>
    </row>
    <row r="617" spans="1:12" x14ac:dyDescent="0.45">
      <c r="A617" s="2" t="s">
        <v>267</v>
      </c>
      <c r="B617" s="2" t="s">
        <v>268</v>
      </c>
      <c r="D617" s="2" t="s">
        <v>269</v>
      </c>
      <c r="E617" s="3">
        <v>2470571.33</v>
      </c>
      <c r="F617" s="3">
        <v>2184749.94</v>
      </c>
      <c r="G617" s="3">
        <f>F617-E617</f>
        <v>-285821.39000000013</v>
      </c>
      <c r="H617" s="3">
        <f>455.36+751.91+15135.14+1716.45+54520.1</f>
        <v>72578.959999999992</v>
      </c>
      <c r="I617" s="3">
        <v>2012355.1</v>
      </c>
      <c r="J617" s="3">
        <v>2470446.81</v>
      </c>
      <c r="L617" s="3">
        <v>2660968.04</v>
      </c>
    </row>
    <row r="618" spans="1:12" x14ac:dyDescent="0.45">
      <c r="A618" s="2" t="s">
        <v>267</v>
      </c>
      <c r="B618" s="2" t="s">
        <v>270</v>
      </c>
      <c r="D618" s="2" t="s">
        <v>271</v>
      </c>
      <c r="E618" s="3">
        <v>1117621.58</v>
      </c>
      <c r="F618" s="3">
        <v>1197231.8400000001</v>
      </c>
      <c r="G618" s="3">
        <f>F618-E618</f>
        <v>79610.260000000009</v>
      </c>
      <c r="H618" s="3">
        <f>133500+93297.52+35944+371357.4+483522.66</f>
        <v>1117621.58</v>
      </c>
      <c r="I618" s="3">
        <v>1031803.4</v>
      </c>
      <c r="J618" s="3">
        <v>614294.28</v>
      </c>
      <c r="L618" s="3">
        <v>1117621.58</v>
      </c>
    </row>
    <row r="619" spans="1:12" x14ac:dyDescent="0.45">
      <c r="D619" s="16" t="s">
        <v>349</v>
      </c>
      <c r="E619" s="17">
        <f>SUM(E617:E618)</f>
        <v>3588192.91</v>
      </c>
      <c r="F619" s="17">
        <f>SUM(F617:F618)</f>
        <v>3381981.7800000003</v>
      </c>
      <c r="G619" s="17">
        <f>SUM(G617:G618)</f>
        <v>-206211.13000000012</v>
      </c>
      <c r="H619" s="18">
        <f>(E619-F619)/F619</f>
        <v>6.0973459768313677E-2</v>
      </c>
      <c r="I619" s="17">
        <f>SUM(I617:I618)</f>
        <v>3044158.5</v>
      </c>
      <c r="J619" s="17">
        <f>SUM(J617:J618)</f>
        <v>3084741.09</v>
      </c>
      <c r="L619" s="17">
        <f>SUM(L617:L618)</f>
        <v>3778589.62</v>
      </c>
    </row>
    <row r="620" spans="1:12" x14ac:dyDescent="0.45">
      <c r="L620" s="3"/>
    </row>
    <row r="621" spans="1:12" x14ac:dyDescent="0.45">
      <c r="A621" s="2" t="s">
        <v>272</v>
      </c>
      <c r="B621" s="2" t="s">
        <v>273</v>
      </c>
      <c r="D621" s="2" t="s">
        <v>274</v>
      </c>
      <c r="E621" s="3">
        <v>711906.5</v>
      </c>
      <c r="F621" s="3">
        <v>871848.69</v>
      </c>
      <c r="G621" s="3">
        <f>F621-E621</f>
        <v>159942.18999999994</v>
      </c>
      <c r="H621" s="3"/>
      <c r="I621" s="3">
        <v>907147.59</v>
      </c>
      <c r="J621" s="3">
        <v>1001935.25</v>
      </c>
      <c r="L621" s="3">
        <v>911906.5</v>
      </c>
    </row>
    <row r="622" spans="1:12" x14ac:dyDescent="0.45">
      <c r="A622" s="2" t="s">
        <v>272</v>
      </c>
      <c r="B622" s="2" t="s">
        <v>275</v>
      </c>
      <c r="D622" s="2" t="s">
        <v>276</v>
      </c>
      <c r="E622" s="3">
        <v>72578.960000000006</v>
      </c>
      <c r="F622" s="3">
        <v>159345</v>
      </c>
      <c r="G622" s="3">
        <f>F622-E622</f>
        <v>86766.04</v>
      </c>
      <c r="H622" s="3"/>
      <c r="I622" s="3">
        <v>37184.15</v>
      </c>
      <c r="J622" s="3">
        <v>127588.94</v>
      </c>
      <c r="L622" s="3">
        <v>72578.960000000006</v>
      </c>
    </row>
    <row r="623" spans="1:12" x14ac:dyDescent="0.45">
      <c r="D623" s="16" t="s">
        <v>350</v>
      </c>
      <c r="E623" s="17">
        <f>SUM(E621:E622)</f>
        <v>784485.46</v>
      </c>
      <c r="F623" s="17">
        <f>SUM(F621:F622)</f>
        <v>1031193.69</v>
      </c>
      <c r="G623" s="17">
        <f>SUM(G621:G622)</f>
        <v>246708.22999999992</v>
      </c>
      <c r="H623" s="18">
        <f>(E623-F623)/F623</f>
        <v>-0.23924528669293932</v>
      </c>
      <c r="I623" s="17">
        <f>SUM(I621:I622)</f>
        <v>944331.74</v>
      </c>
      <c r="J623" s="17">
        <f>SUM(J621:J622)</f>
        <v>1129524.19</v>
      </c>
      <c r="L623" s="17">
        <f>SUM(L621:L622)</f>
        <v>984485.46</v>
      </c>
    </row>
    <row r="624" spans="1:12" x14ac:dyDescent="0.45">
      <c r="L624" s="3"/>
    </row>
    <row r="625" spans="1:12" x14ac:dyDescent="0.45">
      <c r="A625" s="2" t="s">
        <v>277</v>
      </c>
      <c r="B625" s="2" t="s">
        <v>137</v>
      </c>
      <c r="D625" s="2" t="s">
        <v>278</v>
      </c>
      <c r="E625" s="3">
        <v>150000</v>
      </c>
      <c r="F625" s="3">
        <v>150000</v>
      </c>
      <c r="G625" s="3">
        <f>F625-E625</f>
        <v>0</v>
      </c>
      <c r="I625" s="3">
        <v>275000</v>
      </c>
      <c r="J625" s="3">
        <v>350000</v>
      </c>
      <c r="L625" s="3">
        <v>150000</v>
      </c>
    </row>
    <row r="626" spans="1:12" x14ac:dyDescent="0.45">
      <c r="D626" s="16" t="s">
        <v>351</v>
      </c>
      <c r="E626" s="17">
        <f>E625</f>
        <v>150000</v>
      </c>
      <c r="F626" s="17">
        <f>F625</f>
        <v>150000</v>
      </c>
      <c r="G626" s="17">
        <f>G625</f>
        <v>0</v>
      </c>
      <c r="H626" s="18">
        <f>(E626-F626)/E626</f>
        <v>0</v>
      </c>
      <c r="I626" s="17">
        <f>I625</f>
        <v>275000</v>
      </c>
      <c r="J626" s="17">
        <f>J625</f>
        <v>350000</v>
      </c>
      <c r="L626" s="17">
        <f>L625</f>
        <v>150000</v>
      </c>
    </row>
    <row r="627" spans="1:12" x14ac:dyDescent="0.45">
      <c r="L627" s="3"/>
    </row>
    <row r="628" spans="1:12" x14ac:dyDescent="0.45">
      <c r="A628" s="2" t="s">
        <v>279</v>
      </c>
      <c r="B628" s="2" t="s">
        <v>50</v>
      </c>
      <c r="D628" s="2" t="s">
        <v>51</v>
      </c>
      <c r="E628" s="3">
        <v>0</v>
      </c>
      <c r="F628" s="3">
        <v>0</v>
      </c>
      <c r="G628" s="3">
        <f t="shared" ref="G628:G640" si="32">F628-E628</f>
        <v>0</v>
      </c>
      <c r="I628" s="3">
        <v>0</v>
      </c>
      <c r="J628" s="3">
        <v>0</v>
      </c>
      <c r="L628" s="3">
        <v>0</v>
      </c>
    </row>
    <row r="629" spans="1:12" x14ac:dyDescent="0.45">
      <c r="A629" s="2" t="s">
        <v>279</v>
      </c>
      <c r="B629" s="2" t="s">
        <v>137</v>
      </c>
      <c r="D629" s="2" t="s">
        <v>199</v>
      </c>
      <c r="E629" s="3">
        <v>0</v>
      </c>
      <c r="F629" s="3">
        <v>0</v>
      </c>
      <c r="G629" s="3">
        <f t="shared" si="32"/>
        <v>0</v>
      </c>
      <c r="I629" s="3">
        <v>0</v>
      </c>
      <c r="J629" s="3">
        <v>0</v>
      </c>
      <c r="L629" s="3">
        <v>0</v>
      </c>
    </row>
    <row r="630" spans="1:12" x14ac:dyDescent="0.45">
      <c r="A630" s="2" t="s">
        <v>279</v>
      </c>
      <c r="B630" s="2" t="s">
        <v>280</v>
      </c>
      <c r="D630" s="2" t="s">
        <v>281</v>
      </c>
      <c r="E630" s="3">
        <v>2245671</v>
      </c>
      <c r="F630" s="3">
        <v>2148710</v>
      </c>
      <c r="G630" s="3">
        <f t="shared" si="32"/>
        <v>-96961</v>
      </c>
      <c r="I630" s="3">
        <v>0</v>
      </c>
      <c r="J630" s="3">
        <v>2600000</v>
      </c>
      <c r="L630" s="3">
        <v>2245671</v>
      </c>
    </row>
    <row r="631" spans="1:12" x14ac:dyDescent="0.45">
      <c r="A631" s="2" t="s">
        <v>279</v>
      </c>
      <c r="B631" s="2" t="s">
        <v>282</v>
      </c>
      <c r="D631" s="2" t="s">
        <v>283</v>
      </c>
      <c r="E631" s="3">
        <v>0</v>
      </c>
      <c r="F631" s="3">
        <v>0</v>
      </c>
      <c r="G631" s="3">
        <f t="shared" si="32"/>
        <v>0</v>
      </c>
      <c r="I631" s="3">
        <v>0</v>
      </c>
      <c r="J631" s="3">
        <v>0</v>
      </c>
      <c r="L631" s="3">
        <v>0</v>
      </c>
    </row>
    <row r="632" spans="1:12" x14ac:dyDescent="0.45">
      <c r="A632" s="2" t="s">
        <v>279</v>
      </c>
      <c r="B632" s="2" t="s">
        <v>284</v>
      </c>
      <c r="D632" s="2" t="s">
        <v>285</v>
      </c>
      <c r="E632" s="3">
        <v>0</v>
      </c>
      <c r="F632" s="3">
        <v>0</v>
      </c>
      <c r="G632" s="3">
        <f t="shared" si="32"/>
        <v>0</v>
      </c>
      <c r="I632" s="3">
        <v>0</v>
      </c>
      <c r="J632" s="3">
        <v>0</v>
      </c>
      <c r="L632" s="3">
        <v>0</v>
      </c>
    </row>
    <row r="633" spans="1:12" x14ac:dyDescent="0.45">
      <c r="A633" s="2" t="s">
        <v>279</v>
      </c>
      <c r="B633" s="2" t="s">
        <v>286</v>
      </c>
      <c r="D633" s="2" t="s">
        <v>287</v>
      </c>
      <c r="E633" s="3">
        <v>0</v>
      </c>
      <c r="F633" s="3">
        <v>0</v>
      </c>
      <c r="G633" s="3">
        <f t="shared" si="32"/>
        <v>0</v>
      </c>
      <c r="I633" s="3">
        <v>0</v>
      </c>
      <c r="J633" s="3">
        <v>0</v>
      </c>
      <c r="L633" s="3">
        <v>0</v>
      </c>
    </row>
    <row r="634" spans="1:12" x14ac:dyDescent="0.45">
      <c r="A634" s="2" t="s">
        <v>279</v>
      </c>
      <c r="B634" s="2" t="s">
        <v>288</v>
      </c>
      <c r="D634" s="2" t="s">
        <v>289</v>
      </c>
      <c r="E634" s="3">
        <v>0</v>
      </c>
      <c r="F634" s="3">
        <v>0</v>
      </c>
      <c r="G634" s="3">
        <f t="shared" si="32"/>
        <v>0</v>
      </c>
      <c r="I634" s="3">
        <v>0</v>
      </c>
      <c r="J634" s="3">
        <v>0</v>
      </c>
      <c r="L634" s="3">
        <v>0</v>
      </c>
    </row>
    <row r="635" spans="1:12" x14ac:dyDescent="0.45">
      <c r="A635" s="2" t="s">
        <v>279</v>
      </c>
      <c r="B635" s="2" t="s">
        <v>290</v>
      </c>
      <c r="D635" s="2" t="s">
        <v>291</v>
      </c>
      <c r="E635" s="3">
        <v>0</v>
      </c>
      <c r="F635" s="3">
        <v>0</v>
      </c>
      <c r="G635" s="3">
        <f t="shared" si="32"/>
        <v>0</v>
      </c>
      <c r="I635" s="3">
        <v>0</v>
      </c>
      <c r="J635" s="3">
        <v>0</v>
      </c>
      <c r="L635" s="3">
        <v>0</v>
      </c>
    </row>
    <row r="636" spans="1:12" x14ac:dyDescent="0.45">
      <c r="A636" s="2" t="s">
        <v>279</v>
      </c>
      <c r="B636" s="2" t="s">
        <v>292</v>
      </c>
      <c r="D636" s="2" t="s">
        <v>293</v>
      </c>
      <c r="E636" s="3">
        <v>0</v>
      </c>
      <c r="F636" s="3">
        <v>0</v>
      </c>
      <c r="G636" s="3">
        <f t="shared" si="32"/>
        <v>0</v>
      </c>
      <c r="I636" s="3">
        <v>0</v>
      </c>
      <c r="J636" s="3">
        <v>0</v>
      </c>
      <c r="L636" s="3">
        <v>0</v>
      </c>
    </row>
    <row r="637" spans="1:12" x14ac:dyDescent="0.45">
      <c r="A637" s="2" t="s">
        <v>279</v>
      </c>
      <c r="B637" s="2" t="s">
        <v>294</v>
      </c>
      <c r="D637" s="2" t="s">
        <v>295</v>
      </c>
      <c r="E637" s="3">
        <v>0</v>
      </c>
      <c r="F637" s="3">
        <v>0</v>
      </c>
      <c r="G637" s="3">
        <f t="shared" si="32"/>
        <v>0</v>
      </c>
      <c r="I637" s="3">
        <v>0</v>
      </c>
      <c r="J637" s="3">
        <v>0</v>
      </c>
      <c r="L637" s="3">
        <v>0</v>
      </c>
    </row>
    <row r="638" spans="1:12" x14ac:dyDescent="0.45">
      <c r="A638" s="2" t="s">
        <v>279</v>
      </c>
      <c r="B638" s="2" t="s">
        <v>296</v>
      </c>
      <c r="D638" s="2" t="s">
        <v>297</v>
      </c>
      <c r="E638" s="3">
        <v>0</v>
      </c>
      <c r="F638" s="3">
        <v>0</v>
      </c>
      <c r="G638" s="3">
        <f t="shared" si="32"/>
        <v>0</v>
      </c>
      <c r="I638" s="3">
        <v>0</v>
      </c>
      <c r="J638" s="3">
        <v>0</v>
      </c>
      <c r="L638" s="3">
        <v>0</v>
      </c>
    </row>
    <row r="639" spans="1:12" x14ac:dyDescent="0.45">
      <c r="A639" s="2" t="s">
        <v>279</v>
      </c>
      <c r="B639" s="2" t="s">
        <v>298</v>
      </c>
      <c r="D639" s="2" t="s">
        <v>299</v>
      </c>
      <c r="E639" s="3">
        <v>0</v>
      </c>
      <c r="F639" s="3">
        <v>0</v>
      </c>
      <c r="G639" s="3">
        <f t="shared" si="32"/>
        <v>0</v>
      </c>
      <c r="I639" s="3">
        <v>0</v>
      </c>
      <c r="J639" s="3">
        <v>0</v>
      </c>
      <c r="L639" s="3">
        <v>0</v>
      </c>
    </row>
    <row r="640" spans="1:12" x14ac:dyDescent="0.45">
      <c r="A640" s="2" t="s">
        <v>279</v>
      </c>
      <c r="B640" s="2" t="s">
        <v>300</v>
      </c>
      <c r="D640" s="2" t="s">
        <v>301</v>
      </c>
      <c r="E640" s="3">
        <v>0</v>
      </c>
      <c r="F640" s="3">
        <v>0</v>
      </c>
      <c r="G640" s="3">
        <f t="shared" si="32"/>
        <v>0</v>
      </c>
      <c r="I640" s="3">
        <v>0</v>
      </c>
      <c r="J640" s="3">
        <v>0</v>
      </c>
      <c r="L640" s="3">
        <v>0</v>
      </c>
    </row>
    <row r="641" spans="1:12" x14ac:dyDescent="0.45">
      <c r="D641" s="16" t="s">
        <v>352</v>
      </c>
      <c r="E641" s="17">
        <f>SUM(E628:E640)</f>
        <v>2245671</v>
      </c>
      <c r="F641" s="17">
        <f>SUM(F628:F640)</f>
        <v>2148710</v>
      </c>
      <c r="G641" s="17">
        <f>SUM(G628:G640)</f>
        <v>-96961</v>
      </c>
      <c r="H641" s="18">
        <f>(E641-F641)/F641</f>
        <v>4.5125214663681933E-2</v>
      </c>
      <c r="I641" s="17">
        <f>SUM(I628:I640)</f>
        <v>0</v>
      </c>
      <c r="J641" s="17">
        <f>SUM(J628:J640)</f>
        <v>2600000</v>
      </c>
      <c r="L641" s="17">
        <f>SUM(L628:L640)</f>
        <v>2245671</v>
      </c>
    </row>
    <row r="642" spans="1:12" x14ac:dyDescent="0.45">
      <c r="L642" s="3"/>
    </row>
    <row r="643" spans="1:12" x14ac:dyDescent="0.45">
      <c r="A643" s="27">
        <v>22001</v>
      </c>
      <c r="B643" s="27">
        <v>92111</v>
      </c>
      <c r="C643" s="27">
        <v>11501</v>
      </c>
      <c r="D643" s="2" t="s">
        <v>303</v>
      </c>
      <c r="E643" s="3">
        <v>0</v>
      </c>
      <c r="F643" s="3">
        <v>0</v>
      </c>
      <c r="G643" s="3">
        <f>F643-E643</f>
        <v>0</v>
      </c>
      <c r="I643" s="3">
        <v>0</v>
      </c>
      <c r="J643" s="3">
        <v>0</v>
      </c>
      <c r="L643" s="3">
        <v>0</v>
      </c>
    </row>
    <row r="644" spans="1:12" x14ac:dyDescent="0.45">
      <c r="A644" s="2" t="s">
        <v>302</v>
      </c>
      <c r="B644" s="2" t="s">
        <v>220</v>
      </c>
      <c r="D644" s="2" t="s">
        <v>221</v>
      </c>
      <c r="E644" s="3">
        <v>0</v>
      </c>
      <c r="F644" s="3">
        <v>0</v>
      </c>
      <c r="G644" s="3">
        <f>F644-E644</f>
        <v>0</v>
      </c>
      <c r="I644" s="3">
        <v>0</v>
      </c>
      <c r="J644" s="3">
        <v>0</v>
      </c>
      <c r="L644" s="3">
        <v>0</v>
      </c>
    </row>
    <row r="645" spans="1:12" x14ac:dyDescent="0.45">
      <c r="A645" s="2" t="s">
        <v>302</v>
      </c>
      <c r="B645" s="2" t="s">
        <v>304</v>
      </c>
      <c r="D645" s="2" t="s">
        <v>305</v>
      </c>
      <c r="E645" s="3">
        <v>0</v>
      </c>
      <c r="F645" s="3">
        <v>0</v>
      </c>
      <c r="G645" s="3">
        <f>F645-E645</f>
        <v>0</v>
      </c>
      <c r="I645" s="3">
        <v>0</v>
      </c>
      <c r="J645" s="3">
        <v>0</v>
      </c>
      <c r="L645" s="3">
        <v>0</v>
      </c>
    </row>
    <row r="646" spans="1:12" x14ac:dyDescent="0.45">
      <c r="D646" s="16" t="s">
        <v>353</v>
      </c>
      <c r="E646" s="17">
        <f>SUM(E643:E645)</f>
        <v>0</v>
      </c>
      <c r="F646" s="17">
        <f>SUM(F643:F645)</f>
        <v>0</v>
      </c>
      <c r="G646" s="17">
        <f>SUM(G643:G645)</f>
        <v>0</v>
      </c>
      <c r="H646" s="18">
        <v>0</v>
      </c>
      <c r="I646" s="17">
        <f>SUM(I643:I645)</f>
        <v>0</v>
      </c>
      <c r="J646" s="17">
        <f>SUM(J643:J645)</f>
        <v>0</v>
      </c>
      <c r="L646" s="17">
        <f>SUM(L643:L645)</f>
        <v>0</v>
      </c>
    </row>
    <row r="647" spans="1:12" x14ac:dyDescent="0.45">
      <c r="L647" s="3"/>
    </row>
    <row r="648" spans="1:12" x14ac:dyDescent="0.45">
      <c r="A648" s="2" t="s">
        <v>306</v>
      </c>
      <c r="B648" s="2" t="s">
        <v>47</v>
      </c>
      <c r="D648" s="2" t="s">
        <v>48</v>
      </c>
      <c r="E648" s="3">
        <v>0</v>
      </c>
      <c r="F648" s="3">
        <v>0</v>
      </c>
      <c r="G648" s="3">
        <f>F648-E648</f>
        <v>0</v>
      </c>
      <c r="I648" s="3">
        <v>8906.25</v>
      </c>
      <c r="J648" s="3">
        <v>10978.5</v>
      </c>
      <c r="L648" s="3">
        <v>0</v>
      </c>
    </row>
    <row r="649" spans="1:12" x14ac:dyDescent="0.45">
      <c r="D649" s="16" t="s">
        <v>354</v>
      </c>
      <c r="E649" s="17">
        <f>E648</f>
        <v>0</v>
      </c>
      <c r="F649" s="17">
        <f>F648</f>
        <v>0</v>
      </c>
      <c r="G649" s="17">
        <f>G648</f>
        <v>0</v>
      </c>
      <c r="H649" s="18">
        <v>0</v>
      </c>
      <c r="I649" s="17">
        <f>I648</f>
        <v>8906.25</v>
      </c>
      <c r="J649" s="17">
        <f>J648</f>
        <v>10978.5</v>
      </c>
      <c r="L649" s="17">
        <f>L648</f>
        <v>0</v>
      </c>
    </row>
    <row r="650" spans="1:12" x14ac:dyDescent="0.45">
      <c r="D650" s="1"/>
      <c r="E650" s="21"/>
      <c r="F650" s="21"/>
      <c r="G650" s="21"/>
      <c r="H650" s="24"/>
    </row>
    <row r="651" spans="1:12" x14ac:dyDescent="0.45">
      <c r="D651" s="1"/>
      <c r="E651" s="21"/>
      <c r="F651" s="21"/>
      <c r="G651" s="21"/>
      <c r="H651" s="24"/>
    </row>
    <row r="652" spans="1:12" x14ac:dyDescent="0.45">
      <c r="D652" s="1" t="s">
        <v>360</v>
      </c>
      <c r="E652" s="21"/>
      <c r="F652" s="21"/>
      <c r="G652" s="21"/>
      <c r="H652" s="24"/>
    </row>
    <row r="653" spans="1:12" x14ac:dyDescent="0.45">
      <c r="D653" t="s">
        <v>361</v>
      </c>
      <c r="E653" s="3">
        <v>75000</v>
      </c>
      <c r="F653" s="21"/>
      <c r="G653"/>
      <c r="H653" s="24"/>
      <c r="L653" s="3">
        <v>37500</v>
      </c>
    </row>
    <row r="654" spans="1:12" x14ac:dyDescent="0.45">
      <c r="D654" t="s">
        <v>362</v>
      </c>
      <c r="E654" s="3">
        <v>75000</v>
      </c>
      <c r="F654" s="21"/>
      <c r="G654"/>
      <c r="H654" s="24"/>
      <c r="L654" s="3">
        <v>37500</v>
      </c>
    </row>
    <row r="655" spans="1:12" x14ac:dyDescent="0.45">
      <c r="D655" t="s">
        <v>363</v>
      </c>
      <c r="E655" s="3">
        <v>50317</v>
      </c>
      <c r="G655"/>
      <c r="H655" s="24"/>
      <c r="L655" s="3">
        <v>50317</v>
      </c>
    </row>
    <row r="656" spans="1:12" x14ac:dyDescent="0.45">
      <c r="D656" t="s">
        <v>364</v>
      </c>
      <c r="E656" s="3">
        <v>47801</v>
      </c>
      <c r="G656"/>
      <c r="H656" s="24"/>
      <c r="L656" s="3">
        <v>0</v>
      </c>
    </row>
    <row r="657" spans="1:14" x14ac:dyDescent="0.45">
      <c r="A657" s="2" t="s">
        <v>200</v>
      </c>
      <c r="B657" s="2" t="s">
        <v>10</v>
      </c>
      <c r="D657" s="9" t="s">
        <v>365</v>
      </c>
      <c r="E657" s="8">
        <v>30000</v>
      </c>
      <c r="G657"/>
      <c r="L657" s="8">
        <v>0</v>
      </c>
    </row>
    <row r="658" spans="1:14" x14ac:dyDescent="0.45">
      <c r="D658" s="9" t="s">
        <v>389</v>
      </c>
      <c r="E658" s="8">
        <v>144378.21</v>
      </c>
      <c r="G658"/>
      <c r="L658" s="8">
        <v>70175.899999999994</v>
      </c>
    </row>
    <row r="659" spans="1:14" x14ac:dyDescent="0.45">
      <c r="D659" s="16" t="s">
        <v>366</v>
      </c>
      <c r="E659" s="17">
        <f>SUM(E653:E658)</f>
        <v>422496.20999999996</v>
      </c>
      <c r="L659" s="49">
        <f>SUM(L653:L658)</f>
        <v>195492.9</v>
      </c>
    </row>
    <row r="661" spans="1:14" x14ac:dyDescent="0.45">
      <c r="E661" s="32"/>
    </row>
    <row r="662" spans="1:14" x14ac:dyDescent="0.45">
      <c r="E662" s="21" t="s">
        <v>356</v>
      </c>
      <c r="F662" s="21" t="s">
        <v>355</v>
      </c>
      <c r="L662" s="51" t="s">
        <v>884</v>
      </c>
    </row>
    <row r="663" spans="1:14" x14ac:dyDescent="0.45">
      <c r="D663" s="1"/>
      <c r="E663" s="21">
        <f>SUM(E659,E649,E646,E641,E626,E623,E619,E615,E603,E593,E572,E555,E534,E515,E511,E491,E461,E457,E447,E430,E418,E385,E382,E375,E368,E347,E312,E291,E254,E235,E206,E185,E182,E165,E129,E112,E96,E81,E70,E59,E41,E35,E21,E8)+E660+E661</f>
        <v>52870428</v>
      </c>
      <c r="F663" s="21">
        <f>SUM(F641,F626,F623,F619,F615,F603,F593,F572,F555,F534,F515,F511,F491,F461,F457,F447,F430,F418,F385,F382,F375,F368,F347,F312,F291,F290,F235,F254,F206,F185,F182,F165,F129,F112,F96,F81,F70,F59,F41,F35,F21,F8)+F646+F650</f>
        <v>47821494.999999985</v>
      </c>
      <c r="H663" s="24">
        <f>(E663-F663)/F663</f>
        <v>0.10557873608928404</v>
      </c>
      <c r="L663" s="48">
        <f>SUM(L659,L649,L646,L641,L626,L623,L619,L615,L603,L593,L572,L555,L534,L515,L511,L491,L461,L457,L447,L430,L418,L382,L375,L368,L347,L312,L291,L254,L235,L206,L185,L182,L165,L129,L112,L96,L81,L70,L59,L41,L35,L21,L8)+L385</f>
        <v>50138783.840000004</v>
      </c>
      <c r="N663" s="143">
        <f>(L663-F663)/F663</f>
        <v>4.8457055556293656E-2</v>
      </c>
    </row>
    <row r="664" spans="1:14" x14ac:dyDescent="0.45">
      <c r="N664" s="148" t="s">
        <v>885</v>
      </c>
    </row>
    <row r="665" spans="1:14" x14ac:dyDescent="0.45">
      <c r="F665" s="21"/>
      <c r="G665" s="21"/>
      <c r="L665" s="32"/>
    </row>
    <row r="666" spans="1:14" x14ac:dyDescent="0.45">
      <c r="F666" s="21"/>
      <c r="G666" s="21"/>
      <c r="L666" s="32"/>
    </row>
    <row r="670" spans="1:14" x14ac:dyDescent="0.45">
      <c r="H670" s="6" t="s">
        <v>421</v>
      </c>
    </row>
  </sheetData>
  <autoFilter ref="A1:N659" xr:uid="{00000000-0001-0000-0000-000000000000}"/>
  <pageMargins left="0.7" right="0.7" top="0.75" bottom="0.75" header="0.3" footer="0.3"/>
  <pageSetup orientation="portrait" r:id="rId1"/>
  <ignoredErrors>
    <ignoredError sqref="H25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1E508-18B8-4700-877E-743A3297F496}">
  <dimension ref="A1:M199"/>
  <sheetViews>
    <sheetView workbookViewId="0">
      <selection activeCell="L197" sqref="L197"/>
    </sheetView>
  </sheetViews>
  <sheetFormatPr defaultRowHeight="14.25" x14ac:dyDescent="0.45"/>
  <cols>
    <col min="1" max="1" width="12.265625" bestFit="1" customWidth="1"/>
    <col min="2" max="2" width="11.59765625" customWidth="1"/>
    <col min="4" max="4" width="45.86328125" bestFit="1" customWidth="1"/>
    <col min="5" max="5" width="23.265625" bestFit="1" customWidth="1"/>
    <col min="6" max="6" width="22" bestFit="1" customWidth="1"/>
    <col min="7" max="7" width="16" customWidth="1"/>
    <col min="8" max="8" width="24" bestFit="1" customWidth="1"/>
    <col min="9" max="9" width="15.265625" bestFit="1" customWidth="1"/>
    <col min="10" max="10" width="15.59765625" bestFit="1" customWidth="1"/>
    <col min="12" max="12" width="30.59765625" bestFit="1" customWidth="1"/>
  </cols>
  <sheetData>
    <row r="1" spans="1:13" x14ac:dyDescent="0.45">
      <c r="A1" s="4" t="s">
        <v>0</v>
      </c>
      <c r="B1" s="4" t="s">
        <v>1</v>
      </c>
      <c r="C1" s="1" t="s">
        <v>2</v>
      </c>
      <c r="D1" s="1" t="s">
        <v>3</v>
      </c>
      <c r="E1" s="4" t="s">
        <v>4</v>
      </c>
      <c r="F1" s="4" t="s">
        <v>307</v>
      </c>
      <c r="G1" s="4" t="s">
        <v>308</v>
      </c>
      <c r="H1" s="11" t="s">
        <v>309</v>
      </c>
      <c r="I1" s="1" t="s">
        <v>5</v>
      </c>
      <c r="J1" s="1" t="s">
        <v>6</v>
      </c>
    </row>
    <row r="2" spans="1:13" x14ac:dyDescent="0.45">
      <c r="A2" s="2" t="s">
        <v>198</v>
      </c>
      <c r="B2" s="2" t="s">
        <v>501</v>
      </c>
      <c r="C2" s="2"/>
      <c r="D2" s="44" t="s">
        <v>502</v>
      </c>
      <c r="E2" s="52">
        <v>0</v>
      </c>
      <c r="F2" s="20">
        <v>-299000</v>
      </c>
      <c r="G2" s="20">
        <f>F2-E2</f>
        <v>-299000</v>
      </c>
      <c r="H2" s="6"/>
      <c r="I2" s="3">
        <v>-243959.78</v>
      </c>
      <c r="J2" s="3">
        <v>-265047.76</v>
      </c>
      <c r="L2" s="53" t="s">
        <v>503</v>
      </c>
      <c r="M2" s="54"/>
    </row>
    <row r="3" spans="1:13" x14ac:dyDescent="0.45">
      <c r="A3" s="2"/>
      <c r="B3" s="2"/>
      <c r="C3" s="2"/>
      <c r="D3" s="16" t="s">
        <v>331</v>
      </c>
      <c r="E3" s="23">
        <f>E2</f>
        <v>0</v>
      </c>
      <c r="F3" s="23">
        <f>F2</f>
        <v>-299000</v>
      </c>
      <c r="G3" s="23">
        <f>G2</f>
        <v>-299000</v>
      </c>
      <c r="H3" s="18">
        <f>(E3-F3)/F3</f>
        <v>-1</v>
      </c>
      <c r="I3" s="17">
        <f>SUM(I2)</f>
        <v>-243959.78</v>
      </c>
      <c r="J3" s="17">
        <f>SUM(J2)</f>
        <v>-265047.76</v>
      </c>
    </row>
    <row r="4" spans="1:13" x14ac:dyDescent="0.45">
      <c r="A4" s="2"/>
      <c r="B4" s="2"/>
      <c r="C4" s="2"/>
      <c r="D4" s="2"/>
      <c r="E4" s="20"/>
      <c r="F4" s="20"/>
      <c r="G4" s="20"/>
      <c r="H4" s="6"/>
      <c r="I4" s="3"/>
      <c r="J4" s="3"/>
    </row>
    <row r="5" spans="1:13" x14ac:dyDescent="0.45">
      <c r="A5" s="2" t="s">
        <v>302</v>
      </c>
      <c r="B5" s="2" t="s">
        <v>504</v>
      </c>
      <c r="C5" s="2"/>
      <c r="D5" s="2" t="s">
        <v>505</v>
      </c>
      <c r="E5" s="20">
        <v>0</v>
      </c>
      <c r="F5" s="20">
        <v>0</v>
      </c>
      <c r="G5" s="20">
        <f>F5-E5</f>
        <v>0</v>
      </c>
      <c r="H5" s="6"/>
      <c r="I5" s="3">
        <v>0</v>
      </c>
      <c r="J5" s="3">
        <v>0</v>
      </c>
    </row>
    <row r="6" spans="1:13" x14ac:dyDescent="0.45">
      <c r="A6" s="2" t="s">
        <v>302</v>
      </c>
      <c r="B6" s="2" t="s">
        <v>506</v>
      </c>
      <c r="C6" s="2"/>
      <c r="D6" s="2" t="s">
        <v>507</v>
      </c>
      <c r="E6" s="20">
        <v>-500000</v>
      </c>
      <c r="F6" s="20">
        <v>-500000</v>
      </c>
      <c r="G6" s="20">
        <f>F6-E6</f>
        <v>0</v>
      </c>
      <c r="H6" s="6"/>
      <c r="I6" s="3">
        <v>0</v>
      </c>
      <c r="J6" s="3">
        <v>0</v>
      </c>
    </row>
    <row r="7" spans="1:13" x14ac:dyDescent="0.45">
      <c r="A7" s="2"/>
      <c r="B7" s="2"/>
      <c r="C7" s="2"/>
      <c r="D7" s="16" t="s">
        <v>353</v>
      </c>
      <c r="E7" s="23">
        <f>SUM(E5:E6)</f>
        <v>-500000</v>
      </c>
      <c r="F7" s="23">
        <f>SUM(F5:F6)</f>
        <v>-500000</v>
      </c>
      <c r="G7" s="23">
        <f>SUM(G5:G6)</f>
        <v>0</v>
      </c>
      <c r="H7" s="18">
        <f>(E7-F7)/F7</f>
        <v>0</v>
      </c>
      <c r="I7" s="17">
        <f>SUM(I5:I6)</f>
        <v>0</v>
      </c>
      <c r="J7" s="17">
        <f>SUM(J5:J6)</f>
        <v>0</v>
      </c>
    </row>
    <row r="8" spans="1:13" x14ac:dyDescent="0.45">
      <c r="E8" s="55"/>
      <c r="F8" s="55"/>
      <c r="G8" s="55"/>
    </row>
    <row r="9" spans="1:13" x14ac:dyDescent="0.45">
      <c r="A9" s="2" t="s">
        <v>508</v>
      </c>
      <c r="B9" s="2" t="s">
        <v>509</v>
      </c>
      <c r="C9" s="2"/>
      <c r="D9" s="2" t="s">
        <v>510</v>
      </c>
      <c r="E9" s="20"/>
      <c r="F9" s="20">
        <v>0</v>
      </c>
      <c r="G9" s="20">
        <f t="shared" ref="G9:G15" si="0">F9-E9</f>
        <v>0</v>
      </c>
      <c r="H9" s="6"/>
      <c r="I9" s="3">
        <v>-60647846.100000001</v>
      </c>
      <c r="J9" s="3">
        <v>-51721266.859999999</v>
      </c>
    </row>
    <row r="10" spans="1:13" x14ac:dyDescent="0.45">
      <c r="A10" s="2" t="s">
        <v>508</v>
      </c>
      <c r="B10" s="2" t="s">
        <v>511</v>
      </c>
      <c r="C10" s="2"/>
      <c r="D10" s="2" t="s">
        <v>512</v>
      </c>
      <c r="E10" s="20">
        <v>-100000</v>
      </c>
      <c r="F10" s="20">
        <v>-100000</v>
      </c>
      <c r="G10" s="20">
        <f t="shared" si="0"/>
        <v>0</v>
      </c>
      <c r="H10" s="6"/>
      <c r="I10" s="3">
        <v>-113691.89</v>
      </c>
      <c r="J10" s="3">
        <v>-71362.7</v>
      </c>
    </row>
    <row r="11" spans="1:13" x14ac:dyDescent="0.45">
      <c r="A11" s="2" t="s">
        <v>508</v>
      </c>
      <c r="B11" s="2" t="s">
        <v>513</v>
      </c>
      <c r="C11" s="2"/>
      <c r="D11" s="2" t="s">
        <v>514</v>
      </c>
      <c r="E11" s="20">
        <v>-12500</v>
      </c>
      <c r="F11" s="20">
        <v>-12500</v>
      </c>
      <c r="G11" s="20">
        <f t="shared" si="0"/>
        <v>0</v>
      </c>
      <c r="H11" s="6"/>
      <c r="I11" s="3">
        <v>-13743.03</v>
      </c>
      <c r="J11" s="3">
        <v>-8257.48</v>
      </c>
    </row>
    <row r="12" spans="1:13" x14ac:dyDescent="0.45">
      <c r="A12" s="2" t="s">
        <v>508</v>
      </c>
      <c r="B12" s="2" t="s">
        <v>515</v>
      </c>
      <c r="C12" s="2"/>
      <c r="D12" s="2" t="s">
        <v>516</v>
      </c>
      <c r="E12" s="20">
        <v>-1500</v>
      </c>
      <c r="F12" s="20">
        <v>-1500</v>
      </c>
      <c r="G12" s="20">
        <f t="shared" si="0"/>
        <v>0</v>
      </c>
      <c r="H12" s="6"/>
      <c r="I12" s="3">
        <v>0</v>
      </c>
      <c r="J12" s="3">
        <v>-2805.48</v>
      </c>
    </row>
    <row r="13" spans="1:13" x14ac:dyDescent="0.45">
      <c r="A13" s="2" t="s">
        <v>508</v>
      </c>
      <c r="B13" s="2" t="s">
        <v>517</v>
      </c>
      <c r="C13" s="2"/>
      <c r="D13" s="2" t="s">
        <v>518</v>
      </c>
      <c r="E13" s="56">
        <v>-200000</v>
      </c>
      <c r="F13" s="20">
        <v>-195000</v>
      </c>
      <c r="G13" s="20">
        <f t="shared" si="0"/>
        <v>5000</v>
      </c>
      <c r="H13" s="6"/>
      <c r="I13" s="3">
        <v>-200087.83</v>
      </c>
      <c r="J13" s="3">
        <v>-124902.89</v>
      </c>
      <c r="L13" s="54" t="s">
        <v>519</v>
      </c>
      <c r="M13" s="54"/>
    </row>
    <row r="14" spans="1:13" x14ac:dyDescent="0.45">
      <c r="A14" s="2" t="s">
        <v>508</v>
      </c>
      <c r="B14" s="2" t="s">
        <v>520</v>
      </c>
      <c r="C14" s="2"/>
      <c r="D14" s="2" t="s">
        <v>521</v>
      </c>
      <c r="E14" s="20">
        <v>-19300</v>
      </c>
      <c r="F14" s="20">
        <v>-19300</v>
      </c>
      <c r="G14" s="20">
        <f t="shared" si="0"/>
        <v>0</v>
      </c>
      <c r="H14" s="6"/>
      <c r="I14" s="3">
        <v>-13516</v>
      </c>
      <c r="J14" s="3">
        <v>-16990</v>
      </c>
    </row>
    <row r="15" spans="1:13" x14ac:dyDescent="0.45">
      <c r="A15" s="2" t="s">
        <v>508</v>
      </c>
      <c r="B15" s="2" t="s">
        <v>522</v>
      </c>
      <c r="C15" s="2"/>
      <c r="D15" s="2" t="s">
        <v>523</v>
      </c>
      <c r="E15" s="20">
        <v>-25000</v>
      </c>
      <c r="F15" s="20">
        <v>-25000</v>
      </c>
      <c r="G15" s="20">
        <f t="shared" si="0"/>
        <v>0</v>
      </c>
      <c r="H15" s="6"/>
      <c r="I15" s="3">
        <v>-40742.21</v>
      </c>
      <c r="J15" s="3">
        <v>-27558.560000000001</v>
      </c>
    </row>
    <row r="16" spans="1:13" x14ac:dyDescent="0.45">
      <c r="A16" s="2"/>
      <c r="B16" s="2"/>
      <c r="C16" s="2"/>
      <c r="D16" s="16" t="s">
        <v>524</v>
      </c>
      <c r="E16" s="23">
        <f>SUM(E9:E15)</f>
        <v>-358300</v>
      </c>
      <c r="F16" s="23">
        <f>SUM(F9:F15)</f>
        <v>-353300</v>
      </c>
      <c r="G16" s="23">
        <f>SUM(G9:G15)</f>
        <v>5000</v>
      </c>
      <c r="H16" s="18">
        <f>(E16-F16)/F16</f>
        <v>1.4152278516841211E-2</v>
      </c>
      <c r="I16" s="17">
        <f>SUM(I9:I15)</f>
        <v>-61029627.060000002</v>
      </c>
      <c r="J16" s="17">
        <f>SUM(J9:J15)</f>
        <v>-51973143.969999999</v>
      </c>
    </row>
    <row r="17" spans="1:10" x14ac:dyDescent="0.45">
      <c r="A17" s="2"/>
      <c r="B17" s="2"/>
      <c r="C17" s="2"/>
      <c r="D17" s="2"/>
      <c r="E17" s="20"/>
      <c r="F17" s="20"/>
      <c r="G17" s="20"/>
      <c r="H17" s="6"/>
      <c r="I17" s="3"/>
      <c r="J17" s="3"/>
    </row>
    <row r="18" spans="1:10" x14ac:dyDescent="0.45">
      <c r="A18" s="2" t="s">
        <v>525</v>
      </c>
      <c r="B18" s="2" t="s">
        <v>526</v>
      </c>
      <c r="C18" s="2"/>
      <c r="D18" s="2" t="s">
        <v>527</v>
      </c>
      <c r="E18" s="20">
        <v>-4200000</v>
      </c>
      <c r="F18" s="20">
        <v>-4100000</v>
      </c>
      <c r="G18" s="20">
        <f>F18-E18</f>
        <v>100000</v>
      </c>
      <c r="H18" s="6"/>
      <c r="I18" s="3">
        <v>-4282633.7300000004</v>
      </c>
      <c r="J18" s="3">
        <v>-3734342.71</v>
      </c>
    </row>
    <row r="19" spans="1:10" x14ac:dyDescent="0.45">
      <c r="A19" s="2" t="s">
        <v>525</v>
      </c>
      <c r="B19" s="2" t="s">
        <v>528</v>
      </c>
      <c r="C19" s="2"/>
      <c r="D19" s="2" t="s">
        <v>529</v>
      </c>
      <c r="E19" s="20">
        <v>-20000</v>
      </c>
      <c r="F19" s="20">
        <v>-17500</v>
      </c>
      <c r="G19" s="20">
        <f>F19-E19</f>
        <v>2500</v>
      </c>
      <c r="H19" s="6"/>
      <c r="I19" s="3">
        <v>-20563.96</v>
      </c>
      <c r="J19" s="3">
        <v>-16327.8</v>
      </c>
    </row>
    <row r="20" spans="1:10" x14ac:dyDescent="0.45">
      <c r="A20" s="2"/>
      <c r="B20" s="2"/>
      <c r="C20" s="2"/>
      <c r="D20" s="16" t="s">
        <v>530</v>
      </c>
      <c r="E20" s="23">
        <f>SUM(E18:E19)</f>
        <v>-4220000</v>
      </c>
      <c r="F20" s="23">
        <f>SUM(F18:F19)</f>
        <v>-4117500</v>
      </c>
      <c r="G20" s="23">
        <f>SUM(G18:G19)</f>
        <v>102500</v>
      </c>
      <c r="H20" s="18">
        <f>(E20-F20)/F20</f>
        <v>2.4893746205221615E-2</v>
      </c>
      <c r="I20" s="17">
        <f>SUM(I18:I19)</f>
        <v>-4303197.6900000004</v>
      </c>
      <c r="J20" s="17">
        <f>SUM(J18:J19)</f>
        <v>-3750670.51</v>
      </c>
    </row>
    <row r="21" spans="1:10" x14ac:dyDescent="0.45">
      <c r="A21" s="2"/>
      <c r="B21" s="2"/>
      <c r="C21" s="2"/>
      <c r="D21" s="2"/>
      <c r="E21" s="20"/>
      <c r="F21" s="20"/>
      <c r="G21" s="20"/>
      <c r="H21" s="6"/>
      <c r="I21" s="3"/>
      <c r="J21" s="3"/>
    </row>
    <row r="22" spans="1:10" x14ac:dyDescent="0.45">
      <c r="A22" s="2" t="s">
        <v>531</v>
      </c>
      <c r="B22" s="2" t="s">
        <v>532</v>
      </c>
      <c r="C22" s="2"/>
      <c r="D22" s="2" t="s">
        <v>533</v>
      </c>
      <c r="E22" s="20">
        <v>-1400</v>
      </c>
      <c r="F22" s="20">
        <v>-1400</v>
      </c>
      <c r="G22" s="20">
        <f>F22-E22</f>
        <v>0</v>
      </c>
      <c r="H22" s="6"/>
      <c r="I22" s="3">
        <v>-860.6</v>
      </c>
      <c r="J22" s="3">
        <v>-1165.1199999999999</v>
      </c>
    </row>
    <row r="23" spans="1:10" x14ac:dyDescent="0.45">
      <c r="A23" s="2" t="s">
        <v>531</v>
      </c>
      <c r="B23" s="2" t="s">
        <v>534</v>
      </c>
      <c r="C23" s="2"/>
      <c r="D23" s="2" t="s">
        <v>535</v>
      </c>
      <c r="E23" s="20">
        <v>-85000</v>
      </c>
      <c r="F23" s="20">
        <v>-84000</v>
      </c>
      <c r="G23" s="20">
        <f>F23-E23</f>
        <v>1000</v>
      </c>
      <c r="H23" s="6"/>
      <c r="I23" s="3">
        <v>-84572.44</v>
      </c>
      <c r="J23" s="3">
        <v>-85698.57</v>
      </c>
    </row>
    <row r="24" spans="1:10" x14ac:dyDescent="0.45">
      <c r="A24" s="2" t="s">
        <v>531</v>
      </c>
      <c r="B24" s="2" t="s">
        <v>536</v>
      </c>
      <c r="C24" s="2"/>
      <c r="D24" s="2" t="s">
        <v>537</v>
      </c>
      <c r="E24" s="20">
        <v>-3000</v>
      </c>
      <c r="F24" s="20">
        <v>-2900</v>
      </c>
      <c r="G24" s="20">
        <f>F24-E24</f>
        <v>100</v>
      </c>
      <c r="H24" s="6"/>
      <c r="I24" s="3">
        <v>-2933.82</v>
      </c>
      <c r="J24" s="3">
        <v>-4603.3</v>
      </c>
    </row>
    <row r="25" spans="1:10" x14ac:dyDescent="0.45">
      <c r="A25" s="2"/>
      <c r="B25" s="2"/>
      <c r="C25" s="2"/>
      <c r="D25" s="16" t="s">
        <v>538</v>
      </c>
      <c r="E25" s="23">
        <f>SUM(E22:E24)</f>
        <v>-89400</v>
      </c>
      <c r="F25" s="23">
        <f>SUM(F22:F24)</f>
        <v>-88300</v>
      </c>
      <c r="G25" s="23">
        <f>SUM(G22:G24)</f>
        <v>1100</v>
      </c>
      <c r="H25" s="18">
        <f>(E25-F25)/E25</f>
        <v>1.2304250559284116E-2</v>
      </c>
      <c r="I25" s="17">
        <f>SUM(I22:I24)</f>
        <v>-88366.860000000015</v>
      </c>
      <c r="J25" s="17">
        <f>SUM(J22:J24)</f>
        <v>-91466.99</v>
      </c>
    </row>
    <row r="26" spans="1:10" x14ac:dyDescent="0.45">
      <c r="A26" s="2"/>
      <c r="B26" s="2"/>
      <c r="C26" s="2"/>
      <c r="D26" s="2"/>
      <c r="E26" s="20"/>
      <c r="F26" s="20"/>
      <c r="G26" s="20"/>
      <c r="H26" s="6"/>
      <c r="I26" s="3"/>
      <c r="J26" s="3"/>
    </row>
    <row r="27" spans="1:10" x14ac:dyDescent="0.45">
      <c r="A27" s="2" t="s">
        <v>539</v>
      </c>
      <c r="B27" s="2" t="s">
        <v>540</v>
      </c>
      <c r="C27" s="2"/>
      <c r="D27" s="2" t="s">
        <v>541</v>
      </c>
      <c r="E27" s="57">
        <v>0</v>
      </c>
      <c r="F27" s="20">
        <v>0</v>
      </c>
      <c r="G27" s="20">
        <f t="shared" ref="G27:G87" si="1">F27-E27</f>
        <v>0</v>
      </c>
      <c r="H27" s="6"/>
      <c r="I27" s="3">
        <v>0</v>
      </c>
      <c r="J27" s="3">
        <v>0</v>
      </c>
    </row>
    <row r="28" spans="1:10" x14ac:dyDescent="0.45">
      <c r="A28" s="2" t="s">
        <v>539</v>
      </c>
      <c r="B28" s="2" t="s">
        <v>542</v>
      </c>
      <c r="C28" s="2"/>
      <c r="D28" s="2" t="s">
        <v>543</v>
      </c>
      <c r="E28" s="57">
        <v>-20000</v>
      </c>
      <c r="F28" s="20">
        <v>-20000</v>
      </c>
      <c r="G28" s="20">
        <f t="shared" si="1"/>
        <v>0</v>
      </c>
      <c r="H28" s="6"/>
      <c r="I28" s="3">
        <v>-20010.8</v>
      </c>
      <c r="J28" s="3">
        <v>-17954.599999999999</v>
      </c>
    </row>
    <row r="29" spans="1:10" x14ac:dyDescent="0.45">
      <c r="A29" s="2" t="s">
        <v>539</v>
      </c>
      <c r="B29" s="2" t="s">
        <v>544</v>
      </c>
      <c r="C29" s="2"/>
      <c r="D29" s="2" t="s">
        <v>545</v>
      </c>
      <c r="E29" s="57">
        <v>-12000</v>
      </c>
      <c r="F29" s="20">
        <v>-12000</v>
      </c>
      <c r="G29" s="20">
        <f t="shared" si="1"/>
        <v>0</v>
      </c>
      <c r="H29" s="6"/>
      <c r="I29" s="3">
        <v>-11283.4</v>
      </c>
      <c r="J29" s="3">
        <v>-9725</v>
      </c>
    </row>
    <row r="30" spans="1:10" x14ac:dyDescent="0.45">
      <c r="A30" s="2" t="s">
        <v>539</v>
      </c>
      <c r="B30" s="2" t="s">
        <v>546</v>
      </c>
      <c r="C30" s="2"/>
      <c r="D30" s="2" t="s">
        <v>547</v>
      </c>
      <c r="E30" s="57">
        <v>-6500</v>
      </c>
      <c r="F30" s="20">
        <v>-6500</v>
      </c>
      <c r="G30" s="20">
        <f t="shared" si="1"/>
        <v>0</v>
      </c>
      <c r="H30" s="6"/>
      <c r="I30" s="3">
        <v>-3207</v>
      </c>
      <c r="J30" s="3">
        <v>-10566</v>
      </c>
    </row>
    <row r="31" spans="1:10" x14ac:dyDescent="0.45">
      <c r="A31" s="2" t="s">
        <v>539</v>
      </c>
      <c r="B31" s="2" t="s">
        <v>548</v>
      </c>
      <c r="C31" s="2"/>
      <c r="D31" s="2" t="s">
        <v>549</v>
      </c>
      <c r="E31" s="57">
        <v>0</v>
      </c>
      <c r="F31" s="20">
        <v>0</v>
      </c>
      <c r="G31" s="20">
        <f t="shared" si="1"/>
        <v>0</v>
      </c>
      <c r="H31" s="6"/>
      <c r="I31" s="3">
        <v>0</v>
      </c>
      <c r="J31" s="3">
        <v>0</v>
      </c>
    </row>
    <row r="32" spans="1:10" x14ac:dyDescent="0.45">
      <c r="A32" s="2" t="s">
        <v>539</v>
      </c>
      <c r="B32" s="2" t="s">
        <v>550</v>
      </c>
      <c r="C32" s="2"/>
      <c r="D32" s="2" t="s">
        <v>551</v>
      </c>
      <c r="E32" s="57">
        <v>-5500</v>
      </c>
      <c r="F32" s="20">
        <v>-5000</v>
      </c>
      <c r="G32" s="20">
        <f t="shared" si="1"/>
        <v>500</v>
      </c>
      <c r="H32" s="6"/>
      <c r="I32" s="3">
        <v>-5756.4</v>
      </c>
      <c r="J32" s="3">
        <v>-5874</v>
      </c>
    </row>
    <row r="33" spans="1:10" x14ac:dyDescent="0.45">
      <c r="A33" s="2" t="s">
        <v>539</v>
      </c>
      <c r="B33" s="2" t="s">
        <v>552</v>
      </c>
      <c r="C33" s="2"/>
      <c r="D33" s="2" t="s">
        <v>553</v>
      </c>
      <c r="E33" s="57">
        <v>-6500</v>
      </c>
      <c r="F33" s="20">
        <v>-6500</v>
      </c>
      <c r="G33" s="20">
        <f t="shared" si="1"/>
        <v>0</v>
      </c>
      <c r="H33" s="6"/>
      <c r="I33" s="3">
        <v>-5464</v>
      </c>
      <c r="J33" s="3">
        <v>-6409</v>
      </c>
    </row>
    <row r="34" spans="1:10" x14ac:dyDescent="0.45">
      <c r="A34" s="2" t="s">
        <v>539</v>
      </c>
      <c r="B34" s="2" t="s">
        <v>554</v>
      </c>
      <c r="C34" s="2"/>
      <c r="D34" s="2" t="s">
        <v>555</v>
      </c>
      <c r="E34" s="57">
        <v>-30</v>
      </c>
      <c r="F34" s="20">
        <v>-25</v>
      </c>
      <c r="G34" s="20">
        <f t="shared" si="1"/>
        <v>5</v>
      </c>
      <c r="H34" s="6"/>
      <c r="I34" s="3">
        <v>-6</v>
      </c>
      <c r="J34" s="3">
        <v>-12.81</v>
      </c>
    </row>
    <row r="35" spans="1:10" x14ac:dyDescent="0.45">
      <c r="A35" s="2" t="s">
        <v>539</v>
      </c>
      <c r="B35" s="2" t="s">
        <v>556</v>
      </c>
      <c r="C35" s="2"/>
      <c r="D35" s="2" t="s">
        <v>557</v>
      </c>
      <c r="E35" s="57">
        <v>-300</v>
      </c>
      <c r="F35" s="20">
        <v>-1120</v>
      </c>
      <c r="G35" s="20">
        <f t="shared" si="1"/>
        <v>-820</v>
      </c>
      <c r="H35" s="6"/>
      <c r="I35" s="3">
        <v>-230.22</v>
      </c>
      <c r="J35" s="3">
        <v>-279.2</v>
      </c>
    </row>
    <row r="36" spans="1:10" x14ac:dyDescent="0.45">
      <c r="A36" s="2" t="s">
        <v>539</v>
      </c>
      <c r="B36" s="2" t="s">
        <v>558</v>
      </c>
      <c r="C36" s="2"/>
      <c r="D36" s="2" t="s">
        <v>559</v>
      </c>
      <c r="E36" s="57">
        <v>-1500</v>
      </c>
      <c r="F36" s="20">
        <v>-1500</v>
      </c>
      <c r="G36" s="20">
        <f t="shared" si="1"/>
        <v>0</v>
      </c>
      <c r="H36" s="6"/>
      <c r="I36" s="3">
        <v>-1100</v>
      </c>
      <c r="J36" s="3">
        <v>-900</v>
      </c>
    </row>
    <row r="37" spans="1:10" x14ac:dyDescent="0.45">
      <c r="A37" s="2" t="s">
        <v>539</v>
      </c>
      <c r="B37" s="2" t="s">
        <v>560</v>
      </c>
      <c r="C37" s="2"/>
      <c r="D37" s="2" t="s">
        <v>561</v>
      </c>
      <c r="E37" s="57">
        <v>0</v>
      </c>
      <c r="F37" s="20">
        <v>-15</v>
      </c>
      <c r="G37" s="20">
        <f t="shared" si="1"/>
        <v>-15</v>
      </c>
      <c r="H37" s="6"/>
      <c r="I37" s="3">
        <v>-5</v>
      </c>
      <c r="J37" s="3">
        <v>-11</v>
      </c>
    </row>
    <row r="38" spans="1:10" x14ac:dyDescent="0.45">
      <c r="A38" s="2" t="s">
        <v>539</v>
      </c>
      <c r="B38" s="2" t="s">
        <v>562</v>
      </c>
      <c r="C38" s="2"/>
      <c r="D38" s="2" t="s">
        <v>563</v>
      </c>
      <c r="E38" s="57">
        <v>0</v>
      </c>
      <c r="F38" s="20">
        <v>-10</v>
      </c>
      <c r="G38" s="20">
        <f t="shared" si="1"/>
        <v>-10</v>
      </c>
      <c r="H38" s="6"/>
      <c r="I38" s="3">
        <v>0</v>
      </c>
      <c r="J38" s="3">
        <v>0</v>
      </c>
    </row>
    <row r="39" spans="1:10" x14ac:dyDescent="0.45">
      <c r="A39" s="2" t="s">
        <v>539</v>
      </c>
      <c r="B39" s="2" t="s">
        <v>564</v>
      </c>
      <c r="C39" s="2"/>
      <c r="D39" s="2" t="s">
        <v>565</v>
      </c>
      <c r="E39" s="57">
        <v>0</v>
      </c>
      <c r="F39" s="20">
        <v>-10</v>
      </c>
      <c r="G39" s="20">
        <f t="shared" si="1"/>
        <v>-10</v>
      </c>
      <c r="H39" s="6"/>
      <c r="I39" s="3">
        <v>-2</v>
      </c>
      <c r="J39" s="3">
        <v>0</v>
      </c>
    </row>
    <row r="40" spans="1:10" x14ac:dyDescent="0.45">
      <c r="A40" s="2" t="s">
        <v>539</v>
      </c>
      <c r="B40" s="2" t="s">
        <v>566</v>
      </c>
      <c r="C40" s="2"/>
      <c r="D40" s="2" t="s">
        <v>567</v>
      </c>
      <c r="E40" s="57">
        <v>0</v>
      </c>
      <c r="F40" s="20">
        <v>-10</v>
      </c>
      <c r="G40" s="20">
        <f t="shared" si="1"/>
        <v>-10</v>
      </c>
      <c r="H40" s="6"/>
      <c r="I40" s="3">
        <v>-4.5</v>
      </c>
      <c r="J40" s="3">
        <v>0</v>
      </c>
    </row>
    <row r="41" spans="1:10" x14ac:dyDescent="0.45">
      <c r="A41" s="2" t="s">
        <v>539</v>
      </c>
      <c r="B41" s="2" t="s">
        <v>568</v>
      </c>
      <c r="C41" s="2"/>
      <c r="D41" s="2" t="s">
        <v>569</v>
      </c>
      <c r="E41" s="57">
        <v>0</v>
      </c>
      <c r="F41" s="20">
        <v>-5</v>
      </c>
      <c r="G41" s="20">
        <f t="shared" si="1"/>
        <v>-5</v>
      </c>
      <c r="H41" s="6"/>
      <c r="I41" s="3">
        <v>-0.25</v>
      </c>
      <c r="J41" s="3">
        <v>0</v>
      </c>
    </row>
    <row r="42" spans="1:10" x14ac:dyDescent="0.45">
      <c r="A42" s="2" t="s">
        <v>539</v>
      </c>
      <c r="B42" s="2" t="s">
        <v>570</v>
      </c>
      <c r="C42" s="2"/>
      <c r="D42" s="2" t="s">
        <v>571</v>
      </c>
      <c r="E42" s="57">
        <v>0</v>
      </c>
      <c r="F42" s="20">
        <v>-100</v>
      </c>
      <c r="G42" s="20">
        <f t="shared" si="1"/>
        <v>-100</v>
      </c>
      <c r="H42" s="6"/>
      <c r="I42" s="3">
        <v>-73.7</v>
      </c>
      <c r="J42" s="3">
        <v>-54.57</v>
      </c>
    </row>
    <row r="43" spans="1:10" x14ac:dyDescent="0.45">
      <c r="A43" s="2" t="s">
        <v>539</v>
      </c>
      <c r="B43" s="2" t="s">
        <v>572</v>
      </c>
      <c r="C43" s="2"/>
      <c r="D43" s="2" t="s">
        <v>573</v>
      </c>
      <c r="E43" s="57">
        <v>0</v>
      </c>
      <c r="F43" s="20">
        <v>-10</v>
      </c>
      <c r="G43" s="20">
        <f t="shared" si="1"/>
        <v>-10</v>
      </c>
      <c r="H43" s="6"/>
      <c r="I43" s="3">
        <v>-2</v>
      </c>
      <c r="J43" s="3">
        <v>0</v>
      </c>
    </row>
    <row r="44" spans="1:10" x14ac:dyDescent="0.45">
      <c r="A44" s="2" t="s">
        <v>539</v>
      </c>
      <c r="B44" s="2" t="s">
        <v>574</v>
      </c>
      <c r="C44" s="2"/>
      <c r="D44" s="2" t="s">
        <v>575</v>
      </c>
      <c r="E44" s="57">
        <v>-100</v>
      </c>
      <c r="F44" s="20">
        <v>-100</v>
      </c>
      <c r="G44" s="20">
        <f t="shared" si="1"/>
        <v>0</v>
      </c>
      <c r="H44" s="6"/>
      <c r="I44" s="3">
        <v>-88</v>
      </c>
      <c r="J44" s="3">
        <v>-22.56</v>
      </c>
    </row>
    <row r="45" spans="1:10" x14ac:dyDescent="0.45">
      <c r="A45" s="2" t="s">
        <v>539</v>
      </c>
      <c r="B45" s="2" t="s">
        <v>576</v>
      </c>
      <c r="C45" s="2"/>
      <c r="D45" s="2" t="s">
        <v>577</v>
      </c>
      <c r="E45" s="57">
        <v>-150</v>
      </c>
      <c r="F45" s="20">
        <v>-250</v>
      </c>
      <c r="G45" s="20">
        <f t="shared" si="1"/>
        <v>-100</v>
      </c>
      <c r="H45" s="6"/>
      <c r="I45" s="3">
        <v>-65</v>
      </c>
      <c r="J45" s="3">
        <v>-80.72</v>
      </c>
    </row>
    <row r="46" spans="1:10" x14ac:dyDescent="0.45">
      <c r="A46" s="2" t="s">
        <v>539</v>
      </c>
      <c r="B46" s="2" t="s">
        <v>578</v>
      </c>
      <c r="C46" s="2"/>
      <c r="D46" s="2" t="s">
        <v>579</v>
      </c>
      <c r="E46" s="57">
        <v>0</v>
      </c>
      <c r="F46" s="20">
        <v>0</v>
      </c>
      <c r="G46" s="20">
        <f t="shared" si="1"/>
        <v>0</v>
      </c>
      <c r="H46" s="6"/>
      <c r="I46" s="3">
        <v>0</v>
      </c>
      <c r="J46" s="3">
        <v>0</v>
      </c>
    </row>
    <row r="47" spans="1:10" x14ac:dyDescent="0.45">
      <c r="A47" s="2" t="s">
        <v>539</v>
      </c>
      <c r="B47" s="2" t="s">
        <v>580</v>
      </c>
      <c r="C47" s="2"/>
      <c r="D47" s="2" t="s">
        <v>581</v>
      </c>
      <c r="E47" s="57">
        <v>0</v>
      </c>
      <c r="F47" s="20">
        <v>-5</v>
      </c>
      <c r="G47" s="20">
        <f t="shared" si="1"/>
        <v>-5</v>
      </c>
      <c r="H47" s="6"/>
      <c r="I47" s="3">
        <v>0</v>
      </c>
      <c r="J47" s="3">
        <v>0</v>
      </c>
    </row>
    <row r="48" spans="1:10" x14ac:dyDescent="0.45">
      <c r="A48" s="2" t="s">
        <v>539</v>
      </c>
      <c r="B48" s="2" t="s">
        <v>582</v>
      </c>
      <c r="C48" s="2"/>
      <c r="D48" s="2" t="s">
        <v>583</v>
      </c>
      <c r="E48" s="57">
        <v>0</v>
      </c>
      <c r="F48" s="20">
        <v>-10</v>
      </c>
      <c r="G48" s="20">
        <f t="shared" si="1"/>
        <v>-10</v>
      </c>
      <c r="H48" s="6"/>
      <c r="I48" s="3">
        <v>-10</v>
      </c>
      <c r="J48" s="3">
        <v>-4</v>
      </c>
    </row>
    <row r="49" spans="1:10" x14ac:dyDescent="0.45">
      <c r="A49" s="2" t="s">
        <v>539</v>
      </c>
      <c r="B49" s="2" t="s">
        <v>584</v>
      </c>
      <c r="C49" s="2"/>
      <c r="D49" s="2" t="s">
        <v>585</v>
      </c>
      <c r="E49" s="57">
        <v>-5000</v>
      </c>
      <c r="F49" s="20">
        <v>-12000</v>
      </c>
      <c r="G49" s="20">
        <f t="shared" si="1"/>
        <v>-7000</v>
      </c>
      <c r="H49" s="6"/>
      <c r="I49" s="3">
        <v>-14450</v>
      </c>
      <c r="J49" s="3">
        <v>-13735</v>
      </c>
    </row>
    <row r="50" spans="1:10" x14ac:dyDescent="0.45">
      <c r="A50" s="2" t="s">
        <v>539</v>
      </c>
      <c r="B50" s="2" t="s">
        <v>586</v>
      </c>
      <c r="C50" s="2"/>
      <c r="D50" s="2" t="s">
        <v>587</v>
      </c>
      <c r="E50" s="57">
        <v>-13000</v>
      </c>
      <c r="F50" s="20">
        <v>-2200</v>
      </c>
      <c r="G50" s="20">
        <f t="shared" si="1"/>
        <v>10800</v>
      </c>
      <c r="H50" s="6"/>
      <c r="I50" s="3">
        <v>-3600</v>
      </c>
      <c r="J50" s="3">
        <v>-2185</v>
      </c>
    </row>
    <row r="51" spans="1:10" x14ac:dyDescent="0.45">
      <c r="A51" s="2" t="s">
        <v>539</v>
      </c>
      <c r="B51" s="2" t="s">
        <v>588</v>
      </c>
      <c r="C51" s="2"/>
      <c r="D51" s="2" t="s">
        <v>589</v>
      </c>
      <c r="E51" s="57">
        <v>-2000</v>
      </c>
      <c r="F51" s="20">
        <v>-1500</v>
      </c>
      <c r="G51" s="20">
        <f t="shared" si="1"/>
        <v>500</v>
      </c>
      <c r="H51" s="6"/>
      <c r="I51" s="3">
        <v>-1950</v>
      </c>
      <c r="J51" s="3">
        <v>-1475</v>
      </c>
    </row>
    <row r="52" spans="1:10" x14ac:dyDescent="0.45">
      <c r="A52" s="2" t="s">
        <v>539</v>
      </c>
      <c r="B52" s="2" t="s">
        <v>590</v>
      </c>
      <c r="C52" s="2"/>
      <c r="D52" s="2" t="s">
        <v>591</v>
      </c>
      <c r="E52" s="57">
        <v>-2500</v>
      </c>
      <c r="F52" s="20">
        <v>-300</v>
      </c>
      <c r="G52" s="20">
        <f t="shared" si="1"/>
        <v>2200</v>
      </c>
      <c r="H52" s="6"/>
      <c r="I52" s="3">
        <v>-225</v>
      </c>
      <c r="J52" s="3">
        <v>-275</v>
      </c>
    </row>
    <row r="53" spans="1:10" x14ac:dyDescent="0.45">
      <c r="A53" s="2" t="s">
        <v>539</v>
      </c>
      <c r="B53" s="2" t="s">
        <v>592</v>
      </c>
      <c r="C53" s="2"/>
      <c r="D53" s="2" t="s">
        <v>593</v>
      </c>
      <c r="E53" s="57">
        <v>-300</v>
      </c>
      <c r="F53" s="20">
        <v>-220</v>
      </c>
      <c r="G53" s="20">
        <f t="shared" si="1"/>
        <v>80</v>
      </c>
      <c r="H53" s="6"/>
      <c r="I53" s="3">
        <v>-220</v>
      </c>
      <c r="J53" s="3">
        <v>0</v>
      </c>
    </row>
    <row r="54" spans="1:10" x14ac:dyDescent="0.45">
      <c r="A54" s="2" t="s">
        <v>539</v>
      </c>
      <c r="B54" s="2" t="s">
        <v>594</v>
      </c>
      <c r="C54" s="2"/>
      <c r="D54" s="2" t="s">
        <v>595</v>
      </c>
      <c r="E54" s="57">
        <v>-220</v>
      </c>
      <c r="F54" s="20">
        <v>-610</v>
      </c>
      <c r="G54" s="20">
        <f t="shared" si="1"/>
        <v>-390</v>
      </c>
      <c r="H54" s="6"/>
      <c r="I54" s="3">
        <v>-810</v>
      </c>
      <c r="J54" s="3">
        <v>-600</v>
      </c>
    </row>
    <row r="55" spans="1:10" x14ac:dyDescent="0.45">
      <c r="A55" s="2" t="s">
        <v>539</v>
      </c>
      <c r="B55" s="2" t="s">
        <v>596</v>
      </c>
      <c r="C55" s="2"/>
      <c r="D55" s="2" t="s">
        <v>597</v>
      </c>
      <c r="E55" s="57">
        <v>-2000</v>
      </c>
      <c r="F55" s="20">
        <v>-50</v>
      </c>
      <c r="G55" s="20">
        <f t="shared" si="1"/>
        <v>1950</v>
      </c>
      <c r="H55" s="6"/>
      <c r="I55" s="3">
        <v>0</v>
      </c>
      <c r="J55" s="3">
        <v>-60</v>
      </c>
    </row>
    <row r="56" spans="1:10" x14ac:dyDescent="0.45">
      <c r="A56" s="2" t="s">
        <v>539</v>
      </c>
      <c r="B56" s="2" t="s">
        <v>598</v>
      </c>
      <c r="C56" s="2"/>
      <c r="D56" s="2" t="s">
        <v>599</v>
      </c>
      <c r="E56" s="57">
        <v>-600</v>
      </c>
      <c r="F56" s="20">
        <v>-800</v>
      </c>
      <c r="G56" s="20">
        <f t="shared" si="1"/>
        <v>-200</v>
      </c>
      <c r="H56" s="6"/>
      <c r="I56" s="3">
        <v>-600</v>
      </c>
      <c r="J56" s="3">
        <v>-1200</v>
      </c>
    </row>
    <row r="57" spans="1:10" x14ac:dyDescent="0.45">
      <c r="A57" s="2" t="s">
        <v>539</v>
      </c>
      <c r="B57" s="2" t="s">
        <v>600</v>
      </c>
      <c r="C57" s="2"/>
      <c r="D57" s="2" t="s">
        <v>601</v>
      </c>
      <c r="E57" s="57">
        <v>-50</v>
      </c>
      <c r="F57" s="20">
        <v>-1000</v>
      </c>
      <c r="G57" s="20">
        <f t="shared" si="1"/>
        <v>-950</v>
      </c>
      <c r="H57" s="6"/>
      <c r="I57" s="3">
        <v>-1763.99</v>
      </c>
      <c r="J57" s="3">
        <v>-261.5</v>
      </c>
    </row>
    <row r="58" spans="1:10" x14ac:dyDescent="0.45">
      <c r="A58" s="2" t="s">
        <v>539</v>
      </c>
      <c r="B58" s="2" t="s">
        <v>602</v>
      </c>
      <c r="C58" s="2"/>
      <c r="D58" s="2" t="s">
        <v>603</v>
      </c>
      <c r="E58" s="57">
        <v>-800</v>
      </c>
      <c r="F58" s="20">
        <v>-100</v>
      </c>
      <c r="G58" s="20">
        <f t="shared" si="1"/>
        <v>700</v>
      </c>
      <c r="H58" s="6"/>
      <c r="I58" s="3">
        <v>-64</v>
      </c>
      <c r="J58" s="3">
        <v>-95</v>
      </c>
    </row>
    <row r="59" spans="1:10" x14ac:dyDescent="0.45">
      <c r="A59" s="2" t="s">
        <v>539</v>
      </c>
      <c r="B59" s="2" t="s">
        <v>604</v>
      </c>
      <c r="C59" s="2"/>
      <c r="D59" s="2" t="s">
        <v>605</v>
      </c>
      <c r="E59" s="57">
        <v>-1200</v>
      </c>
      <c r="F59" s="20">
        <v>0</v>
      </c>
      <c r="G59" s="20">
        <f t="shared" si="1"/>
        <v>1200</v>
      </c>
      <c r="H59" s="6"/>
      <c r="I59" s="3">
        <v>0</v>
      </c>
      <c r="J59" s="3">
        <v>0</v>
      </c>
    </row>
    <row r="60" spans="1:10" x14ac:dyDescent="0.45">
      <c r="A60" s="2" t="s">
        <v>539</v>
      </c>
      <c r="B60" s="2" t="s">
        <v>606</v>
      </c>
      <c r="C60" s="2"/>
      <c r="D60" s="2" t="s">
        <v>607</v>
      </c>
      <c r="E60" s="57">
        <v>-700</v>
      </c>
      <c r="F60" s="20">
        <v>-700</v>
      </c>
      <c r="G60" s="20">
        <f t="shared" si="1"/>
        <v>0</v>
      </c>
      <c r="H60" s="6"/>
      <c r="I60" s="3">
        <v>-650</v>
      </c>
      <c r="J60" s="3">
        <v>-650</v>
      </c>
    </row>
    <row r="61" spans="1:10" x14ac:dyDescent="0.45">
      <c r="A61" s="2" t="s">
        <v>539</v>
      </c>
      <c r="B61" s="2" t="s">
        <v>608</v>
      </c>
      <c r="C61" s="2"/>
      <c r="D61" s="2" t="s">
        <v>609</v>
      </c>
      <c r="E61" s="57">
        <v>-850000</v>
      </c>
      <c r="F61" s="20">
        <v>-800000</v>
      </c>
      <c r="G61" s="20">
        <f t="shared" si="1"/>
        <v>50000</v>
      </c>
      <c r="H61" s="6"/>
      <c r="I61" s="3">
        <v>-916261.48</v>
      </c>
      <c r="J61" s="3">
        <v>-1393712.92</v>
      </c>
    </row>
    <row r="62" spans="1:10" x14ac:dyDescent="0.45">
      <c r="A62" s="2" t="s">
        <v>539</v>
      </c>
      <c r="B62" s="2" t="s">
        <v>610</v>
      </c>
      <c r="C62" s="2"/>
      <c r="D62" s="2" t="s">
        <v>611</v>
      </c>
      <c r="E62" s="57">
        <v>-85000</v>
      </c>
      <c r="F62" s="20">
        <v>-80000</v>
      </c>
      <c r="G62" s="20">
        <f t="shared" si="1"/>
        <v>5000</v>
      </c>
      <c r="H62" s="6"/>
      <c r="I62" s="3">
        <v>-84102.6</v>
      </c>
      <c r="J62" s="3">
        <v>-106748.86</v>
      </c>
    </row>
    <row r="63" spans="1:10" x14ac:dyDescent="0.45">
      <c r="A63" s="2" t="s">
        <v>539</v>
      </c>
      <c r="B63" s="2" t="s">
        <v>612</v>
      </c>
      <c r="C63" s="2"/>
      <c r="D63" s="2" t="s">
        <v>613</v>
      </c>
      <c r="E63" s="57">
        <v>-40000</v>
      </c>
      <c r="F63" s="20">
        <v>-40000</v>
      </c>
      <c r="G63" s="20">
        <f t="shared" si="1"/>
        <v>0</v>
      </c>
      <c r="H63" s="6"/>
      <c r="I63" s="3">
        <v>-22972.5</v>
      </c>
      <c r="J63" s="3">
        <v>-36445</v>
      </c>
    </row>
    <row r="64" spans="1:10" x14ac:dyDescent="0.45">
      <c r="A64" s="2" t="s">
        <v>539</v>
      </c>
      <c r="B64" s="2" t="s">
        <v>614</v>
      </c>
      <c r="C64" s="2"/>
      <c r="D64" s="2" t="s">
        <v>615</v>
      </c>
      <c r="E64" s="57">
        <v>0</v>
      </c>
      <c r="F64" s="20">
        <v>-200</v>
      </c>
      <c r="G64" s="20">
        <f t="shared" si="1"/>
        <v>-200</v>
      </c>
      <c r="H64" s="6"/>
      <c r="I64" s="3">
        <v>0</v>
      </c>
      <c r="J64" s="3">
        <v>-200</v>
      </c>
    </row>
    <row r="65" spans="1:10" x14ac:dyDescent="0.45">
      <c r="A65" s="2" t="s">
        <v>539</v>
      </c>
      <c r="B65" s="2" t="s">
        <v>616</v>
      </c>
      <c r="C65" s="2"/>
      <c r="D65" s="2" t="s">
        <v>617</v>
      </c>
      <c r="E65" s="57">
        <v>-2500</v>
      </c>
      <c r="F65" s="20">
        <v>-500</v>
      </c>
      <c r="G65" s="20">
        <f t="shared" si="1"/>
        <v>2000</v>
      </c>
      <c r="H65" s="6"/>
      <c r="I65" s="3">
        <v>-210</v>
      </c>
      <c r="J65" s="3">
        <v>-187</v>
      </c>
    </row>
    <row r="66" spans="1:10" x14ac:dyDescent="0.45">
      <c r="A66" s="2" t="s">
        <v>539</v>
      </c>
      <c r="B66" s="2" t="s">
        <v>618</v>
      </c>
      <c r="C66" s="2"/>
      <c r="D66" s="2" t="s">
        <v>619</v>
      </c>
      <c r="E66" s="57">
        <v>0</v>
      </c>
      <c r="F66" s="20">
        <v>0</v>
      </c>
      <c r="G66" s="20">
        <f t="shared" si="1"/>
        <v>0</v>
      </c>
      <c r="H66" s="6"/>
      <c r="I66" s="3">
        <v>0</v>
      </c>
      <c r="J66" s="3">
        <v>0</v>
      </c>
    </row>
    <row r="67" spans="1:10" x14ac:dyDescent="0.45">
      <c r="A67" s="2" t="s">
        <v>539</v>
      </c>
      <c r="B67" s="2" t="s">
        <v>620</v>
      </c>
      <c r="C67" s="2"/>
      <c r="D67" s="2" t="s">
        <v>621</v>
      </c>
      <c r="E67" s="57">
        <v>-200</v>
      </c>
      <c r="F67" s="20">
        <v>-500</v>
      </c>
      <c r="G67" s="20">
        <f t="shared" si="1"/>
        <v>-300</v>
      </c>
      <c r="H67" s="6"/>
      <c r="I67" s="3">
        <v>0</v>
      </c>
      <c r="J67" s="3">
        <v>-82.32</v>
      </c>
    </row>
    <row r="68" spans="1:10" x14ac:dyDescent="0.45">
      <c r="A68" s="2" t="s">
        <v>539</v>
      </c>
      <c r="B68" s="2" t="s">
        <v>622</v>
      </c>
      <c r="C68" s="2"/>
      <c r="D68" s="2" t="s">
        <v>623</v>
      </c>
      <c r="E68" s="57">
        <v>-1600</v>
      </c>
      <c r="F68" s="20">
        <v>0</v>
      </c>
      <c r="G68" s="20">
        <f t="shared" si="1"/>
        <v>1600</v>
      </c>
      <c r="H68" s="6"/>
      <c r="I68" s="3">
        <v>0</v>
      </c>
      <c r="J68" s="3">
        <v>0</v>
      </c>
    </row>
    <row r="69" spans="1:10" x14ac:dyDescent="0.45">
      <c r="A69" s="2" t="s">
        <v>539</v>
      </c>
      <c r="B69" s="2" t="s">
        <v>624</v>
      </c>
      <c r="C69" s="2"/>
      <c r="D69" s="2" t="s">
        <v>625</v>
      </c>
      <c r="E69" s="57">
        <v>-3000</v>
      </c>
      <c r="F69" s="20">
        <v>-3000</v>
      </c>
      <c r="G69" s="20">
        <f t="shared" si="1"/>
        <v>0</v>
      </c>
      <c r="H69" s="6"/>
      <c r="I69" s="3">
        <v>-4927.6499999999996</v>
      </c>
      <c r="J69" s="3">
        <v>-6010</v>
      </c>
    </row>
    <row r="70" spans="1:10" x14ac:dyDescent="0.45">
      <c r="A70" s="2" t="s">
        <v>539</v>
      </c>
      <c r="B70" s="2" t="s">
        <v>626</v>
      </c>
      <c r="C70" s="2"/>
      <c r="D70" s="2" t="s">
        <v>627</v>
      </c>
      <c r="E70" s="57">
        <v>0</v>
      </c>
      <c r="F70" s="20">
        <v>0</v>
      </c>
      <c r="G70" s="20">
        <f t="shared" si="1"/>
        <v>0</v>
      </c>
      <c r="H70" s="6"/>
      <c r="I70" s="3">
        <v>0</v>
      </c>
      <c r="J70" s="3">
        <v>0</v>
      </c>
    </row>
    <row r="71" spans="1:10" x14ac:dyDescent="0.45">
      <c r="A71" s="2" t="s">
        <v>539</v>
      </c>
      <c r="B71" s="2" t="s">
        <v>628</v>
      </c>
      <c r="C71" s="2"/>
      <c r="D71" s="2" t="s">
        <v>629</v>
      </c>
      <c r="E71" s="57">
        <v>-10000</v>
      </c>
      <c r="F71" s="20">
        <v>-4520</v>
      </c>
      <c r="G71" s="20">
        <f t="shared" si="1"/>
        <v>5480</v>
      </c>
      <c r="H71" s="6"/>
      <c r="I71" s="3">
        <v>-62895</v>
      </c>
      <c r="J71" s="3">
        <v>-63420</v>
      </c>
    </row>
    <row r="72" spans="1:10" x14ac:dyDescent="0.45">
      <c r="A72" s="2" t="s">
        <v>539</v>
      </c>
      <c r="B72" s="2" t="s">
        <v>630</v>
      </c>
      <c r="C72" s="2"/>
      <c r="D72" s="2" t="s">
        <v>631</v>
      </c>
      <c r="E72" s="57">
        <v>0</v>
      </c>
      <c r="F72" s="20">
        <v>-25000</v>
      </c>
      <c r="G72" s="20">
        <f t="shared" si="1"/>
        <v>-25000</v>
      </c>
      <c r="H72" s="6"/>
      <c r="I72" s="3">
        <v>0</v>
      </c>
      <c r="J72" s="3">
        <v>0</v>
      </c>
    </row>
    <row r="73" spans="1:10" x14ac:dyDescent="0.45">
      <c r="A73" s="2" t="s">
        <v>539</v>
      </c>
      <c r="B73" s="2" t="s">
        <v>632</v>
      </c>
      <c r="C73" s="2"/>
      <c r="D73" s="2" t="s">
        <v>633</v>
      </c>
      <c r="E73" s="57">
        <v>-15000</v>
      </c>
      <c r="F73" s="20">
        <v>-20000</v>
      </c>
      <c r="G73" s="20">
        <f t="shared" si="1"/>
        <v>-5000</v>
      </c>
      <c r="H73" s="6"/>
      <c r="I73" s="3">
        <v>-14030</v>
      </c>
      <c r="J73" s="3">
        <v>-20970</v>
      </c>
    </row>
    <row r="74" spans="1:10" x14ac:dyDescent="0.45">
      <c r="A74" s="2" t="s">
        <v>539</v>
      </c>
      <c r="B74" s="2" t="s">
        <v>634</v>
      </c>
      <c r="C74" s="2"/>
      <c r="D74" s="2" t="s">
        <v>635</v>
      </c>
      <c r="E74" s="57">
        <v>0</v>
      </c>
      <c r="F74" s="20">
        <v>0</v>
      </c>
      <c r="G74" s="20">
        <f t="shared" si="1"/>
        <v>0</v>
      </c>
      <c r="H74" s="6"/>
      <c r="I74" s="3">
        <v>0</v>
      </c>
      <c r="J74" s="3">
        <v>0</v>
      </c>
    </row>
    <row r="75" spans="1:10" x14ac:dyDescent="0.45">
      <c r="A75" s="2" t="s">
        <v>539</v>
      </c>
      <c r="B75" s="2" t="s">
        <v>636</v>
      </c>
      <c r="C75" s="2"/>
      <c r="D75" s="2" t="s">
        <v>637</v>
      </c>
      <c r="E75" s="57">
        <v>-2000</v>
      </c>
      <c r="F75" s="20">
        <v>-2000</v>
      </c>
      <c r="G75" s="20">
        <f t="shared" si="1"/>
        <v>0</v>
      </c>
      <c r="H75" s="6"/>
      <c r="I75" s="3">
        <v>-4467.82</v>
      </c>
      <c r="J75" s="3">
        <v>-4381.32</v>
      </c>
    </row>
    <row r="76" spans="1:10" x14ac:dyDescent="0.45">
      <c r="A76" s="2" t="s">
        <v>539</v>
      </c>
      <c r="B76" s="2" t="s">
        <v>638</v>
      </c>
      <c r="C76" s="2"/>
      <c r="D76" s="2" t="s">
        <v>639</v>
      </c>
      <c r="E76" s="57">
        <v>0</v>
      </c>
      <c r="F76" s="20">
        <v>0</v>
      </c>
      <c r="G76" s="20">
        <f t="shared" si="1"/>
        <v>0</v>
      </c>
      <c r="H76" s="6"/>
      <c r="I76" s="3">
        <v>0</v>
      </c>
      <c r="J76" s="3">
        <v>0</v>
      </c>
    </row>
    <row r="77" spans="1:10" x14ac:dyDescent="0.45">
      <c r="A77" s="2" t="s">
        <v>539</v>
      </c>
      <c r="B77" s="2" t="s">
        <v>640</v>
      </c>
      <c r="C77" s="2"/>
      <c r="D77" s="2" t="s">
        <v>641</v>
      </c>
      <c r="E77" s="57">
        <v>-2000</v>
      </c>
      <c r="F77" s="20">
        <v>-2750</v>
      </c>
      <c r="G77" s="20">
        <f t="shared" si="1"/>
        <v>-750</v>
      </c>
      <c r="H77" s="6"/>
      <c r="I77" s="3">
        <v>0</v>
      </c>
      <c r="J77" s="3">
        <v>-2600</v>
      </c>
    </row>
    <row r="78" spans="1:10" x14ac:dyDescent="0.45">
      <c r="A78" s="2" t="s">
        <v>539</v>
      </c>
      <c r="B78" s="2" t="s">
        <v>642</v>
      </c>
      <c r="C78" s="2"/>
      <c r="D78" s="2" t="s">
        <v>643</v>
      </c>
      <c r="E78" s="57">
        <v>-5000</v>
      </c>
      <c r="F78" s="20">
        <v>-10000</v>
      </c>
      <c r="G78" s="20">
        <f t="shared" si="1"/>
        <v>-5000</v>
      </c>
      <c r="H78" s="6"/>
      <c r="I78" s="3">
        <v>-8550</v>
      </c>
      <c r="J78" s="3">
        <v>-5625</v>
      </c>
    </row>
    <row r="79" spans="1:10" x14ac:dyDescent="0.45">
      <c r="A79" s="2" t="s">
        <v>539</v>
      </c>
      <c r="B79" s="2" t="s">
        <v>644</v>
      </c>
      <c r="C79" s="2"/>
      <c r="D79" s="2" t="s">
        <v>645</v>
      </c>
      <c r="E79" s="57">
        <v>0</v>
      </c>
      <c r="F79" s="20">
        <v>-160</v>
      </c>
      <c r="G79" s="20">
        <f t="shared" si="1"/>
        <v>-160</v>
      </c>
      <c r="H79" s="6"/>
      <c r="I79" s="3">
        <v>-200</v>
      </c>
      <c r="J79" s="3">
        <v>-160</v>
      </c>
    </row>
    <row r="80" spans="1:10" x14ac:dyDescent="0.45">
      <c r="A80" s="2" t="s">
        <v>539</v>
      </c>
      <c r="B80" s="2" t="s">
        <v>646</v>
      </c>
      <c r="C80" s="2"/>
      <c r="D80" s="2" t="s">
        <v>647</v>
      </c>
      <c r="E80" s="57">
        <v>-30000</v>
      </c>
      <c r="F80" s="20">
        <v>-27500</v>
      </c>
      <c r="G80" s="20">
        <f t="shared" si="1"/>
        <v>2500</v>
      </c>
      <c r="H80" s="6"/>
      <c r="I80" s="3">
        <v>-30440</v>
      </c>
      <c r="J80" s="3">
        <v>-34525</v>
      </c>
    </row>
    <row r="81" spans="1:10" x14ac:dyDescent="0.45">
      <c r="A81" s="2" t="s">
        <v>539</v>
      </c>
      <c r="B81" s="2" t="s">
        <v>648</v>
      </c>
      <c r="C81" s="2"/>
      <c r="D81" s="2" t="s">
        <v>649</v>
      </c>
      <c r="E81" s="57">
        <v>-1000</v>
      </c>
      <c r="F81" s="20">
        <v>-3000</v>
      </c>
      <c r="G81" s="20">
        <f t="shared" si="1"/>
        <v>-2000</v>
      </c>
      <c r="H81" s="6"/>
      <c r="I81" s="3">
        <v>-2725</v>
      </c>
      <c r="J81" s="3">
        <v>-5650</v>
      </c>
    </row>
    <row r="82" spans="1:10" x14ac:dyDescent="0.45">
      <c r="A82" s="2" t="s">
        <v>539</v>
      </c>
      <c r="B82" s="2" t="s">
        <v>650</v>
      </c>
      <c r="C82" s="2"/>
      <c r="D82" s="2" t="s">
        <v>651</v>
      </c>
      <c r="E82" s="57">
        <v>-500</v>
      </c>
      <c r="F82" s="20">
        <v>-153450</v>
      </c>
      <c r="G82" s="20">
        <f t="shared" si="1"/>
        <v>-152950</v>
      </c>
      <c r="H82" s="6"/>
      <c r="I82" s="3">
        <v>-800</v>
      </c>
      <c r="J82" s="3">
        <v>-725</v>
      </c>
    </row>
    <row r="83" spans="1:10" x14ac:dyDescent="0.45">
      <c r="A83" s="2" t="s">
        <v>539</v>
      </c>
      <c r="B83" s="2" t="s">
        <v>652</v>
      </c>
      <c r="C83" s="2"/>
      <c r="D83" s="2" t="s">
        <v>653</v>
      </c>
      <c r="E83" s="57">
        <v>-400</v>
      </c>
      <c r="F83" s="20">
        <v>-800</v>
      </c>
      <c r="G83" s="20">
        <f t="shared" si="1"/>
        <v>-400</v>
      </c>
      <c r="H83" s="6"/>
      <c r="I83" s="3">
        <v>-800</v>
      </c>
      <c r="J83" s="3">
        <v>-400</v>
      </c>
    </row>
    <row r="84" spans="1:10" x14ac:dyDescent="0.45">
      <c r="A84" s="2" t="s">
        <v>539</v>
      </c>
      <c r="B84" s="2" t="s">
        <v>654</v>
      </c>
      <c r="C84" s="2"/>
      <c r="D84" s="2" t="s">
        <v>655</v>
      </c>
      <c r="E84" s="57">
        <v>-90000</v>
      </c>
      <c r="F84" s="20">
        <v>-100000</v>
      </c>
      <c r="G84" s="20">
        <f t="shared" si="1"/>
        <v>-10000</v>
      </c>
      <c r="H84" s="6"/>
      <c r="I84" s="3">
        <v>-81750</v>
      </c>
      <c r="J84" s="3">
        <v>-11275</v>
      </c>
    </row>
    <row r="85" spans="1:10" x14ac:dyDescent="0.45">
      <c r="A85" s="2" t="s">
        <v>539</v>
      </c>
      <c r="B85" s="2" t="s">
        <v>656</v>
      </c>
      <c r="C85" s="2"/>
      <c r="D85" s="2" t="s">
        <v>657</v>
      </c>
      <c r="E85" s="57">
        <v>-50000</v>
      </c>
      <c r="F85" s="20">
        <v>-50000</v>
      </c>
      <c r="G85" s="20">
        <f t="shared" si="1"/>
        <v>0</v>
      </c>
      <c r="H85" s="6"/>
      <c r="I85" s="3">
        <v>-54000</v>
      </c>
      <c r="J85" s="3">
        <v>-46955</v>
      </c>
    </row>
    <row r="86" spans="1:10" x14ac:dyDescent="0.45">
      <c r="A86" s="2" t="s">
        <v>539</v>
      </c>
      <c r="B86" s="2" t="s">
        <v>658</v>
      </c>
      <c r="C86" s="2"/>
      <c r="D86" s="2" t="s">
        <v>659</v>
      </c>
      <c r="E86" s="57">
        <v>-1500</v>
      </c>
      <c r="F86" s="20">
        <v>0</v>
      </c>
      <c r="G86" s="20">
        <f t="shared" si="1"/>
        <v>1500</v>
      </c>
      <c r="H86" s="6"/>
      <c r="I86" s="3">
        <v>-1580</v>
      </c>
      <c r="J86" s="3">
        <v>-860</v>
      </c>
    </row>
    <row r="87" spans="1:10" x14ac:dyDescent="0.45">
      <c r="A87" s="27">
        <v>24111</v>
      </c>
      <c r="B87" s="27">
        <v>40326</v>
      </c>
      <c r="C87" s="2"/>
      <c r="D87" s="2" t="s">
        <v>660</v>
      </c>
      <c r="E87" s="57">
        <v>0</v>
      </c>
      <c r="F87" s="20">
        <v>0</v>
      </c>
      <c r="G87" s="20">
        <f t="shared" si="1"/>
        <v>0</v>
      </c>
      <c r="H87" s="6"/>
      <c r="I87" s="3">
        <v>-77000</v>
      </c>
      <c r="J87" s="3">
        <v>0</v>
      </c>
    </row>
    <row r="88" spans="1:10" x14ac:dyDescent="0.45">
      <c r="A88" s="2" t="s">
        <v>539</v>
      </c>
      <c r="B88" s="27">
        <v>40327</v>
      </c>
      <c r="C88" s="2"/>
      <c r="D88" s="2" t="s">
        <v>661</v>
      </c>
      <c r="E88" s="57">
        <v>-10000</v>
      </c>
      <c r="F88" s="20">
        <v>0</v>
      </c>
      <c r="G88" s="20">
        <v>0</v>
      </c>
      <c r="H88" s="6"/>
      <c r="I88" s="3">
        <v>0</v>
      </c>
      <c r="J88" s="3">
        <v>0</v>
      </c>
    </row>
    <row r="89" spans="1:10" x14ac:dyDescent="0.45">
      <c r="A89" s="2" t="s">
        <v>539</v>
      </c>
      <c r="B89" s="2" t="s">
        <v>662</v>
      </c>
      <c r="C89" s="2"/>
      <c r="D89" s="2" t="s">
        <v>663</v>
      </c>
      <c r="E89" s="57">
        <v>0</v>
      </c>
      <c r="F89" s="20">
        <v>0</v>
      </c>
      <c r="G89" s="20">
        <f t="shared" ref="G89:G95" si="2">F89-E89</f>
        <v>0</v>
      </c>
      <c r="H89" s="6"/>
      <c r="I89" s="3">
        <v>0</v>
      </c>
      <c r="J89" s="3">
        <v>0</v>
      </c>
    </row>
    <row r="90" spans="1:10" x14ac:dyDescent="0.45">
      <c r="A90" s="2" t="s">
        <v>539</v>
      </c>
      <c r="B90" s="2" t="s">
        <v>664</v>
      </c>
      <c r="C90" s="2"/>
      <c r="D90" s="2" t="s">
        <v>665</v>
      </c>
      <c r="E90" s="57">
        <v>0</v>
      </c>
      <c r="F90" s="20">
        <v>0</v>
      </c>
      <c r="G90" s="20">
        <f t="shared" si="2"/>
        <v>0</v>
      </c>
      <c r="H90" s="6"/>
      <c r="I90" s="3">
        <v>0</v>
      </c>
      <c r="J90" s="3">
        <v>0</v>
      </c>
    </row>
    <row r="91" spans="1:10" x14ac:dyDescent="0.45">
      <c r="A91" s="2" t="s">
        <v>539</v>
      </c>
      <c r="B91" s="2" t="s">
        <v>666</v>
      </c>
      <c r="C91" s="2"/>
      <c r="D91" s="2" t="s">
        <v>667</v>
      </c>
      <c r="E91" s="57">
        <v>0</v>
      </c>
      <c r="F91" s="20">
        <v>0</v>
      </c>
      <c r="G91" s="20">
        <f t="shared" si="2"/>
        <v>0</v>
      </c>
      <c r="H91" s="6"/>
      <c r="I91" s="3">
        <v>0</v>
      </c>
      <c r="J91" s="3">
        <v>0</v>
      </c>
    </row>
    <row r="92" spans="1:10" x14ac:dyDescent="0.45">
      <c r="A92" s="2" t="s">
        <v>539</v>
      </c>
      <c r="B92" s="2" t="s">
        <v>668</v>
      </c>
      <c r="C92" s="2"/>
      <c r="D92" s="2" t="s">
        <v>669</v>
      </c>
      <c r="E92" s="57">
        <v>0</v>
      </c>
      <c r="F92" s="20">
        <v>0</v>
      </c>
      <c r="G92" s="20">
        <f t="shared" si="2"/>
        <v>0</v>
      </c>
      <c r="H92" s="6"/>
      <c r="I92" s="3">
        <v>0</v>
      </c>
      <c r="J92" s="3">
        <v>0</v>
      </c>
    </row>
    <row r="93" spans="1:10" x14ac:dyDescent="0.45">
      <c r="A93" s="2" t="s">
        <v>539</v>
      </c>
      <c r="B93" s="2" t="s">
        <v>670</v>
      </c>
      <c r="C93" s="2"/>
      <c r="D93" s="2" t="s">
        <v>671</v>
      </c>
      <c r="E93" s="57">
        <v>0</v>
      </c>
      <c r="F93" s="20">
        <v>0</v>
      </c>
      <c r="G93" s="20">
        <f t="shared" si="2"/>
        <v>0</v>
      </c>
      <c r="H93" s="6"/>
      <c r="I93" s="3">
        <v>0</v>
      </c>
      <c r="J93" s="3">
        <v>0</v>
      </c>
    </row>
    <row r="94" spans="1:10" x14ac:dyDescent="0.45">
      <c r="A94" s="2" t="s">
        <v>539</v>
      </c>
      <c r="B94" s="2" t="s">
        <v>672</v>
      </c>
      <c r="C94" s="2"/>
      <c r="D94" s="2" t="s">
        <v>673</v>
      </c>
      <c r="E94" s="57">
        <v>0</v>
      </c>
      <c r="F94" s="20">
        <v>0</v>
      </c>
      <c r="G94" s="20">
        <f t="shared" si="2"/>
        <v>0</v>
      </c>
      <c r="H94" s="6"/>
      <c r="I94" s="3">
        <v>0</v>
      </c>
      <c r="J94" s="3">
        <v>-33</v>
      </c>
    </row>
    <row r="95" spans="1:10" x14ac:dyDescent="0.45">
      <c r="A95" s="2" t="s">
        <v>539</v>
      </c>
      <c r="B95" s="2" t="s">
        <v>674</v>
      </c>
      <c r="C95" s="2"/>
      <c r="D95" s="2" t="s">
        <v>675</v>
      </c>
      <c r="E95" s="57">
        <v>-100</v>
      </c>
      <c r="F95" s="20">
        <v>-100</v>
      </c>
      <c r="G95" s="20">
        <f t="shared" si="2"/>
        <v>0</v>
      </c>
      <c r="H95" s="6"/>
      <c r="I95" s="3">
        <v>0</v>
      </c>
      <c r="J95" s="3">
        <v>0</v>
      </c>
    </row>
    <row r="96" spans="1:10" x14ac:dyDescent="0.45">
      <c r="A96" s="2"/>
      <c r="B96" s="2"/>
      <c r="C96" s="2"/>
      <c r="D96" s="16" t="s">
        <v>676</v>
      </c>
      <c r="E96" s="58">
        <f>SUM(E27:E95)</f>
        <v>-1280750</v>
      </c>
      <c r="F96" s="23">
        <f>SUM(F27:F95)</f>
        <v>-1396130</v>
      </c>
      <c r="G96" s="23">
        <f>SUM(G27:G95)</f>
        <v>-125380</v>
      </c>
      <c r="H96" s="18">
        <f>(E96-F96)/F96</f>
        <v>-8.2642733842836991E-2</v>
      </c>
      <c r="I96" s="17">
        <f>SUM(I27:I95)</f>
        <v>-1439353.31</v>
      </c>
      <c r="J96" s="17">
        <f>SUM(J27:J95)</f>
        <v>-1813395.3800000001</v>
      </c>
    </row>
    <row r="97" spans="1:13" x14ac:dyDescent="0.45">
      <c r="A97" s="2"/>
      <c r="B97" s="2"/>
      <c r="C97" s="2"/>
      <c r="D97" s="2"/>
      <c r="E97" s="57"/>
      <c r="F97" s="20"/>
      <c r="G97" s="20"/>
      <c r="H97" s="6"/>
      <c r="I97" s="3"/>
      <c r="J97" s="3"/>
    </row>
    <row r="98" spans="1:13" x14ac:dyDescent="0.45">
      <c r="A98" s="2" t="s">
        <v>677</v>
      </c>
      <c r="B98" s="2" t="s">
        <v>501</v>
      </c>
      <c r="C98" s="2"/>
      <c r="D98" s="2" t="s">
        <v>502</v>
      </c>
      <c r="E98" s="57">
        <v>0</v>
      </c>
      <c r="F98" s="20">
        <v>0</v>
      </c>
      <c r="G98" s="20">
        <f t="shared" ref="G98:G108" si="3">F98-E98</f>
        <v>0</v>
      </c>
      <c r="H98" s="6"/>
      <c r="I98" s="3">
        <v>0</v>
      </c>
      <c r="J98" s="3">
        <v>0</v>
      </c>
    </row>
    <row r="99" spans="1:13" x14ac:dyDescent="0.45">
      <c r="A99" s="2" t="s">
        <v>677</v>
      </c>
      <c r="B99" s="2" t="s">
        <v>678</v>
      </c>
      <c r="C99" s="2"/>
      <c r="D99" s="2" t="s">
        <v>679</v>
      </c>
      <c r="E99" s="57">
        <v>0</v>
      </c>
      <c r="F99" s="20">
        <v>0</v>
      </c>
      <c r="G99" s="20">
        <f t="shared" si="3"/>
        <v>0</v>
      </c>
      <c r="H99" s="6"/>
      <c r="I99" s="3">
        <v>0</v>
      </c>
      <c r="J99" s="3">
        <v>0</v>
      </c>
    </row>
    <row r="100" spans="1:13" x14ac:dyDescent="0.45">
      <c r="A100" s="2" t="s">
        <v>677</v>
      </c>
      <c r="B100" s="2" t="s">
        <v>680</v>
      </c>
      <c r="C100" s="2"/>
      <c r="D100" s="2" t="s">
        <v>681</v>
      </c>
      <c r="E100" s="20">
        <v>-33891</v>
      </c>
      <c r="F100" s="20">
        <v>-33891</v>
      </c>
      <c r="G100" s="20">
        <f t="shared" si="3"/>
        <v>0</v>
      </c>
      <c r="H100" s="6"/>
      <c r="I100" s="3">
        <v>-30791.31</v>
      </c>
      <c r="J100" s="3">
        <v>-32572.639999999999</v>
      </c>
    </row>
    <row r="101" spans="1:13" x14ac:dyDescent="0.45">
      <c r="A101" s="2" t="s">
        <v>677</v>
      </c>
      <c r="B101" s="2" t="s">
        <v>682</v>
      </c>
      <c r="C101" s="2"/>
      <c r="D101" s="2" t="s">
        <v>683</v>
      </c>
      <c r="E101" s="20">
        <v>-18743</v>
      </c>
      <c r="F101" s="20">
        <v>-18743</v>
      </c>
      <c r="G101" s="20">
        <f t="shared" si="3"/>
        <v>0</v>
      </c>
      <c r="H101" s="6"/>
      <c r="I101" s="3">
        <v>-19239.11</v>
      </c>
      <c r="J101" s="3">
        <v>-16729.68</v>
      </c>
    </row>
    <row r="102" spans="1:13" x14ac:dyDescent="0.45">
      <c r="A102" s="2" t="s">
        <v>677</v>
      </c>
      <c r="B102" s="2" t="s">
        <v>684</v>
      </c>
      <c r="C102" s="2"/>
      <c r="D102" s="2" t="s">
        <v>685</v>
      </c>
      <c r="E102" s="20">
        <v>-960</v>
      </c>
      <c r="F102" s="20">
        <v>-960</v>
      </c>
      <c r="G102" s="20">
        <f t="shared" si="3"/>
        <v>0</v>
      </c>
      <c r="H102" s="6"/>
      <c r="I102" s="3">
        <v>-960</v>
      </c>
      <c r="J102" s="3">
        <v>-690</v>
      </c>
    </row>
    <row r="103" spans="1:13" x14ac:dyDescent="0.45">
      <c r="A103" s="2" t="s">
        <v>677</v>
      </c>
      <c r="B103" s="2" t="s">
        <v>686</v>
      </c>
      <c r="C103" s="2"/>
      <c r="D103" s="2" t="s">
        <v>687</v>
      </c>
      <c r="E103" s="20">
        <v>0</v>
      </c>
      <c r="F103" s="20">
        <v>0</v>
      </c>
      <c r="G103" s="20">
        <f t="shared" si="3"/>
        <v>0</v>
      </c>
      <c r="H103" s="6"/>
      <c r="I103" s="3">
        <v>0</v>
      </c>
      <c r="J103" s="3">
        <v>0</v>
      </c>
    </row>
    <row r="104" spans="1:13" x14ac:dyDescent="0.45">
      <c r="A104" s="2" t="s">
        <v>677</v>
      </c>
      <c r="B104" s="2" t="s">
        <v>688</v>
      </c>
      <c r="C104" s="2"/>
      <c r="D104" s="2" t="s">
        <v>689</v>
      </c>
      <c r="E104" s="20">
        <v>0</v>
      </c>
      <c r="F104" s="20">
        <v>0</v>
      </c>
      <c r="G104" s="20">
        <f t="shared" si="3"/>
        <v>0</v>
      </c>
      <c r="H104" s="6"/>
      <c r="I104" s="3">
        <v>0</v>
      </c>
      <c r="J104" s="3">
        <v>0</v>
      </c>
    </row>
    <row r="105" spans="1:13" x14ac:dyDescent="0.45">
      <c r="A105" s="2" t="s">
        <v>677</v>
      </c>
      <c r="B105" s="2" t="s">
        <v>690</v>
      </c>
      <c r="C105" s="2"/>
      <c r="D105" s="2" t="s">
        <v>691</v>
      </c>
      <c r="E105" s="20">
        <v>-43442.1</v>
      </c>
      <c r="F105" s="20">
        <v>-43442.1</v>
      </c>
      <c r="G105" s="20">
        <f t="shared" si="3"/>
        <v>0</v>
      </c>
      <c r="H105" s="6"/>
      <c r="I105" s="3">
        <v>-36230.639999999999</v>
      </c>
      <c r="J105" s="3">
        <v>-38790.639999999999</v>
      </c>
    </row>
    <row r="106" spans="1:13" x14ac:dyDescent="0.45">
      <c r="A106" s="2" t="s">
        <v>677</v>
      </c>
      <c r="B106" s="2" t="s">
        <v>692</v>
      </c>
      <c r="C106" s="2"/>
      <c r="D106" s="2" t="s">
        <v>693</v>
      </c>
      <c r="E106" s="20">
        <v>0</v>
      </c>
      <c r="F106" s="20">
        <v>0</v>
      </c>
      <c r="G106" s="20">
        <f t="shared" si="3"/>
        <v>0</v>
      </c>
      <c r="H106" s="6"/>
      <c r="I106" s="3">
        <v>0</v>
      </c>
      <c r="J106" s="3">
        <v>0</v>
      </c>
    </row>
    <row r="107" spans="1:13" x14ac:dyDescent="0.45">
      <c r="A107" s="2" t="s">
        <v>677</v>
      </c>
      <c r="B107" s="2" t="s">
        <v>694</v>
      </c>
      <c r="C107" s="2"/>
      <c r="D107" s="2" t="s">
        <v>695</v>
      </c>
      <c r="E107" s="20">
        <v>-32864</v>
      </c>
      <c r="F107" s="20">
        <v>-32864</v>
      </c>
      <c r="G107" s="20">
        <f t="shared" si="3"/>
        <v>0</v>
      </c>
      <c r="H107" s="6"/>
      <c r="I107" s="3">
        <v>-36578.78</v>
      </c>
      <c r="J107" s="3">
        <v>-40663.370000000003</v>
      </c>
    </row>
    <row r="108" spans="1:13" x14ac:dyDescent="0.45">
      <c r="A108" s="2" t="s">
        <v>677</v>
      </c>
      <c r="B108" s="2" t="s">
        <v>696</v>
      </c>
      <c r="C108" s="2"/>
      <c r="D108" s="2" t="s">
        <v>697</v>
      </c>
      <c r="E108" s="20">
        <v>0</v>
      </c>
      <c r="F108" s="20">
        <v>0</v>
      </c>
      <c r="G108" s="20">
        <f t="shared" si="3"/>
        <v>0</v>
      </c>
      <c r="H108" s="6"/>
      <c r="I108" s="3">
        <v>0</v>
      </c>
      <c r="J108" s="3">
        <v>0</v>
      </c>
    </row>
    <row r="109" spans="1:13" x14ac:dyDescent="0.45">
      <c r="A109" s="2"/>
      <c r="B109" s="2"/>
      <c r="C109" s="2"/>
      <c r="D109" s="16" t="s">
        <v>698</v>
      </c>
      <c r="E109" s="23">
        <f>SUM(E98:E108)</f>
        <v>-129900.1</v>
      </c>
      <c r="F109" s="23">
        <f>SUM(F98:F108)</f>
        <v>-129900.1</v>
      </c>
      <c r="G109" s="23">
        <f>SUM(G98:G108)</f>
        <v>0</v>
      </c>
      <c r="H109" s="18">
        <f>(E109-F109)/F109</f>
        <v>0</v>
      </c>
      <c r="I109" s="17">
        <f>SUM(I98:I108)</f>
        <v>-123799.84</v>
      </c>
      <c r="J109" s="17">
        <f>SUM(J98:J108)</f>
        <v>-129446.32999999999</v>
      </c>
    </row>
    <row r="110" spans="1:13" x14ac:dyDescent="0.45">
      <c r="A110" s="2"/>
      <c r="B110" s="2"/>
      <c r="C110" s="2"/>
      <c r="D110" s="2"/>
      <c r="E110" s="20"/>
      <c r="F110" s="20"/>
      <c r="G110" s="20"/>
      <c r="H110" s="6"/>
      <c r="I110" s="3"/>
      <c r="J110" s="3"/>
    </row>
    <row r="111" spans="1:13" x14ac:dyDescent="0.45">
      <c r="A111" s="2" t="s">
        <v>699</v>
      </c>
      <c r="B111" s="2" t="s">
        <v>700</v>
      </c>
      <c r="C111" s="2"/>
      <c r="D111" s="2" t="s">
        <v>701</v>
      </c>
      <c r="E111" s="56">
        <v>-40000</v>
      </c>
      <c r="F111" s="20">
        <v>-30000</v>
      </c>
      <c r="G111" s="20">
        <f t="shared" ref="G111:G125" si="4">F111-E111</f>
        <v>10000</v>
      </c>
      <c r="H111" s="6"/>
      <c r="I111" s="3">
        <v>-26562.62</v>
      </c>
      <c r="J111" s="3">
        <v>-38475</v>
      </c>
      <c r="L111" s="54" t="s">
        <v>702</v>
      </c>
      <c r="M111" s="54"/>
    </row>
    <row r="112" spans="1:13" x14ac:dyDescent="0.45">
      <c r="A112" s="2" t="s">
        <v>699</v>
      </c>
      <c r="B112" s="2" t="s">
        <v>703</v>
      </c>
      <c r="C112" s="2"/>
      <c r="D112" s="2" t="s">
        <v>704</v>
      </c>
      <c r="E112" s="20">
        <v>-39</v>
      </c>
      <c r="F112" s="20">
        <v>-1000</v>
      </c>
      <c r="G112" s="20">
        <f t="shared" si="4"/>
        <v>-961</v>
      </c>
      <c r="H112" s="6"/>
      <c r="I112" s="3">
        <v>-1280</v>
      </c>
      <c r="J112" s="3">
        <v>-2262</v>
      </c>
    </row>
    <row r="113" spans="1:10" x14ac:dyDescent="0.45">
      <c r="A113" s="2" t="s">
        <v>699</v>
      </c>
      <c r="B113" s="2" t="s">
        <v>705</v>
      </c>
      <c r="C113" s="2"/>
      <c r="D113" s="2" t="s">
        <v>706</v>
      </c>
      <c r="E113" s="20">
        <v>-100</v>
      </c>
      <c r="F113" s="20">
        <v>-2500</v>
      </c>
      <c r="G113" s="20">
        <f t="shared" si="4"/>
        <v>-2400</v>
      </c>
      <c r="H113" s="6"/>
      <c r="I113" s="3">
        <v>-95</v>
      </c>
      <c r="J113" s="3">
        <v>0</v>
      </c>
    </row>
    <row r="114" spans="1:10" x14ac:dyDescent="0.45">
      <c r="A114" s="2" t="s">
        <v>699</v>
      </c>
      <c r="B114" s="2" t="s">
        <v>707</v>
      </c>
      <c r="C114" s="2"/>
      <c r="D114" s="2" t="s">
        <v>708</v>
      </c>
      <c r="E114" s="20">
        <v>-4152</v>
      </c>
      <c r="F114" s="20">
        <v>-5000</v>
      </c>
      <c r="G114" s="20">
        <f t="shared" si="4"/>
        <v>-848</v>
      </c>
      <c r="H114" s="6"/>
      <c r="I114" s="3">
        <v>-6179</v>
      </c>
      <c r="J114" s="3">
        <v>-7264</v>
      </c>
    </row>
    <row r="115" spans="1:10" x14ac:dyDescent="0.45">
      <c r="A115" s="2" t="s">
        <v>699</v>
      </c>
      <c r="B115" s="2" t="s">
        <v>709</v>
      </c>
      <c r="C115" s="2"/>
      <c r="D115" s="2" t="s">
        <v>710</v>
      </c>
      <c r="E115" s="20">
        <v>-475</v>
      </c>
      <c r="F115" s="20">
        <v>0</v>
      </c>
      <c r="G115" s="20">
        <f t="shared" si="4"/>
        <v>475</v>
      </c>
      <c r="H115" s="6"/>
      <c r="I115" s="3">
        <v>-400</v>
      </c>
      <c r="J115" s="3">
        <v>-75</v>
      </c>
    </row>
    <row r="116" spans="1:10" x14ac:dyDescent="0.45">
      <c r="A116" s="2" t="s">
        <v>699</v>
      </c>
      <c r="B116" s="2" t="s">
        <v>711</v>
      </c>
      <c r="C116" s="2"/>
      <c r="D116" s="2" t="s">
        <v>712</v>
      </c>
      <c r="E116" s="20">
        <v>-685</v>
      </c>
      <c r="F116" s="20">
        <v>-685</v>
      </c>
      <c r="G116" s="20">
        <f t="shared" si="4"/>
        <v>0</v>
      </c>
      <c r="H116" s="6"/>
      <c r="I116" s="3">
        <v>-1300</v>
      </c>
      <c r="J116" s="3">
        <v>-350</v>
      </c>
    </row>
    <row r="117" spans="1:10" x14ac:dyDescent="0.45">
      <c r="A117" s="2" t="s">
        <v>699</v>
      </c>
      <c r="B117" s="2" t="s">
        <v>713</v>
      </c>
      <c r="C117" s="2"/>
      <c r="D117" s="2" t="s">
        <v>714</v>
      </c>
      <c r="E117" s="20">
        <v>-48397</v>
      </c>
      <c r="F117" s="20">
        <v>-25000</v>
      </c>
      <c r="G117" s="20">
        <f t="shared" si="4"/>
        <v>23397</v>
      </c>
      <c r="H117" s="6"/>
      <c r="I117" s="3">
        <v>-86151.99</v>
      </c>
      <c r="J117" s="3">
        <v>-54278.080000000002</v>
      </c>
    </row>
    <row r="118" spans="1:10" x14ac:dyDescent="0.45">
      <c r="A118" s="2" t="s">
        <v>699</v>
      </c>
      <c r="B118" s="2" t="s">
        <v>715</v>
      </c>
      <c r="C118" s="2"/>
      <c r="D118" s="2" t="s">
        <v>716</v>
      </c>
      <c r="E118" s="20">
        <v>-32643</v>
      </c>
      <c r="F118" s="20">
        <v>0</v>
      </c>
      <c r="G118" s="20">
        <f t="shared" si="4"/>
        <v>32643</v>
      </c>
      <c r="H118" s="6"/>
      <c r="I118" s="3">
        <v>0</v>
      </c>
      <c r="J118" s="3">
        <v>0</v>
      </c>
    </row>
    <row r="119" spans="1:10" x14ac:dyDescent="0.45">
      <c r="A119" s="2" t="s">
        <v>699</v>
      </c>
      <c r="B119" s="2" t="s">
        <v>717</v>
      </c>
      <c r="C119" s="2"/>
      <c r="D119" s="2" t="s">
        <v>718</v>
      </c>
      <c r="E119" s="20">
        <v>-44000</v>
      </c>
      <c r="F119" s="20">
        <v>0</v>
      </c>
      <c r="G119" s="20">
        <f t="shared" si="4"/>
        <v>44000</v>
      </c>
      <c r="H119" s="6"/>
      <c r="I119" s="3">
        <v>0</v>
      </c>
      <c r="J119" s="3">
        <v>0</v>
      </c>
    </row>
    <row r="120" spans="1:10" x14ac:dyDescent="0.45">
      <c r="A120" s="2" t="s">
        <v>699</v>
      </c>
      <c r="B120" s="2" t="s">
        <v>719</v>
      </c>
      <c r="C120" s="2"/>
      <c r="D120" s="2" t="s">
        <v>720</v>
      </c>
      <c r="E120" s="20">
        <v>-431643</v>
      </c>
      <c r="F120" s="20">
        <v>-378233.75</v>
      </c>
      <c r="G120" s="20">
        <f t="shared" si="4"/>
        <v>53409.25</v>
      </c>
      <c r="H120" s="6"/>
      <c r="I120" s="3">
        <v>-359380.5</v>
      </c>
      <c r="J120" s="3">
        <v>-321572</v>
      </c>
    </row>
    <row r="121" spans="1:10" x14ac:dyDescent="0.45">
      <c r="A121" s="2" t="s">
        <v>699</v>
      </c>
      <c r="B121" s="2" t="s">
        <v>721</v>
      </c>
      <c r="C121" s="2"/>
      <c r="D121" s="2" t="s">
        <v>722</v>
      </c>
      <c r="E121" s="20">
        <v>0</v>
      </c>
      <c r="F121" s="20">
        <v>0</v>
      </c>
      <c r="G121" s="20">
        <f t="shared" si="4"/>
        <v>0</v>
      </c>
      <c r="H121" s="6"/>
      <c r="I121" s="3">
        <v>0</v>
      </c>
      <c r="J121" s="3">
        <v>-1600</v>
      </c>
    </row>
    <row r="122" spans="1:10" x14ac:dyDescent="0.45">
      <c r="A122" s="2" t="s">
        <v>699</v>
      </c>
      <c r="B122" s="2" t="s">
        <v>723</v>
      </c>
      <c r="C122" s="2"/>
      <c r="D122" s="2" t="s">
        <v>724</v>
      </c>
      <c r="E122" s="20">
        <v>0</v>
      </c>
      <c r="F122" s="20">
        <v>0</v>
      </c>
      <c r="G122" s="20">
        <f t="shared" si="4"/>
        <v>0</v>
      </c>
      <c r="H122" s="6"/>
      <c r="I122" s="3">
        <v>0</v>
      </c>
      <c r="J122" s="3">
        <v>0</v>
      </c>
    </row>
    <row r="123" spans="1:10" x14ac:dyDescent="0.45">
      <c r="A123" s="2" t="s">
        <v>699</v>
      </c>
      <c r="B123" s="2" t="s">
        <v>725</v>
      </c>
      <c r="C123" s="2"/>
      <c r="D123" s="2" t="s">
        <v>726</v>
      </c>
      <c r="E123" s="20">
        <f>-30050.66</f>
        <v>-30050.66</v>
      </c>
      <c r="F123" s="20">
        <v>-20000</v>
      </c>
      <c r="G123" s="20">
        <f t="shared" si="4"/>
        <v>10050.66</v>
      </c>
      <c r="H123" s="6"/>
      <c r="I123" s="3">
        <v>-39486.6</v>
      </c>
      <c r="J123" s="3">
        <v>-47786.93</v>
      </c>
    </row>
    <row r="124" spans="1:10" x14ac:dyDescent="0.45">
      <c r="A124" s="2" t="s">
        <v>699</v>
      </c>
      <c r="B124" s="2" t="s">
        <v>727</v>
      </c>
      <c r="C124" s="2"/>
      <c r="D124" s="2" t="s">
        <v>728</v>
      </c>
      <c r="E124" s="20">
        <v>0</v>
      </c>
      <c r="F124" s="20">
        <v>0</v>
      </c>
      <c r="G124" s="20">
        <f t="shared" si="4"/>
        <v>0</v>
      </c>
      <c r="H124" s="6"/>
      <c r="I124" s="3">
        <v>0</v>
      </c>
      <c r="J124" s="3">
        <v>0</v>
      </c>
    </row>
    <row r="125" spans="1:10" x14ac:dyDescent="0.45">
      <c r="A125" s="2" t="s">
        <v>699</v>
      </c>
      <c r="B125" s="2" t="s">
        <v>692</v>
      </c>
      <c r="C125" s="2"/>
      <c r="D125" s="2" t="s">
        <v>693</v>
      </c>
      <c r="E125" s="20">
        <v>-20988</v>
      </c>
      <c r="F125" s="20">
        <v>-20988</v>
      </c>
      <c r="G125" s="20">
        <f t="shared" si="4"/>
        <v>0</v>
      </c>
      <c r="H125" s="6"/>
      <c r="I125" s="3">
        <v>0</v>
      </c>
      <c r="J125" s="3">
        <v>0</v>
      </c>
    </row>
    <row r="126" spans="1:10" x14ac:dyDescent="0.45">
      <c r="A126" s="2"/>
      <c r="B126" s="2"/>
      <c r="C126" s="2"/>
      <c r="D126" s="16" t="s">
        <v>729</v>
      </c>
      <c r="E126" s="23">
        <f>SUM(E111:E125)</f>
        <v>-653172.66</v>
      </c>
      <c r="F126" s="23">
        <f>SUM(F111:F125)</f>
        <v>-483406.75</v>
      </c>
      <c r="G126" s="23">
        <f>SUM(G111:G125)</f>
        <v>169765.91</v>
      </c>
      <c r="H126" s="18">
        <f>(E126-F126)/F126</f>
        <v>0.35118646977933188</v>
      </c>
      <c r="I126" s="17">
        <f>SUM(I111:I125)</f>
        <v>-520835.70999999996</v>
      </c>
      <c r="J126" s="17">
        <f>SUM(J111:J125)</f>
        <v>-473663.01</v>
      </c>
    </row>
    <row r="127" spans="1:10" x14ac:dyDescent="0.45">
      <c r="A127" s="2"/>
      <c r="B127" s="2"/>
      <c r="C127" s="2"/>
      <c r="D127" s="2"/>
      <c r="E127" s="20"/>
      <c r="F127" s="20"/>
      <c r="G127" s="20"/>
      <c r="H127" s="6"/>
      <c r="I127" s="3"/>
      <c r="J127" s="3"/>
    </row>
    <row r="128" spans="1:10" x14ac:dyDescent="0.45">
      <c r="A128" s="2" t="s">
        <v>730</v>
      </c>
      <c r="B128" s="2" t="s">
        <v>731</v>
      </c>
      <c r="C128" s="2"/>
      <c r="D128" s="2" t="s">
        <v>732</v>
      </c>
      <c r="E128" s="20">
        <v>-7500</v>
      </c>
      <c r="F128" s="20">
        <v>-10000</v>
      </c>
      <c r="G128" s="20">
        <f t="shared" ref="G128:G135" si="5">F128-E128</f>
        <v>-2500</v>
      </c>
      <c r="H128" s="6"/>
      <c r="I128" s="3">
        <v>-1000</v>
      </c>
      <c r="J128" s="3">
        <v>0</v>
      </c>
    </row>
    <row r="129" spans="1:12" x14ac:dyDescent="0.45">
      <c r="A129" s="2" t="s">
        <v>730</v>
      </c>
      <c r="B129" s="2" t="s">
        <v>733</v>
      </c>
      <c r="C129" s="2"/>
      <c r="D129" s="2" t="s">
        <v>734</v>
      </c>
      <c r="E129" s="20">
        <v>-100</v>
      </c>
      <c r="F129" s="20">
        <v>-100</v>
      </c>
      <c r="G129" s="20">
        <f t="shared" si="5"/>
        <v>0</v>
      </c>
      <c r="H129" s="6"/>
      <c r="I129" s="3">
        <v>0</v>
      </c>
      <c r="J129" s="3">
        <v>0</v>
      </c>
    </row>
    <row r="130" spans="1:12" x14ac:dyDescent="0.45">
      <c r="A130" s="2" t="s">
        <v>730</v>
      </c>
      <c r="B130" s="2" t="s">
        <v>735</v>
      </c>
      <c r="C130" s="2"/>
      <c r="D130" s="2" t="s">
        <v>736</v>
      </c>
      <c r="E130" s="20">
        <v>-3000</v>
      </c>
      <c r="F130" s="20">
        <v>-3000</v>
      </c>
      <c r="G130" s="20">
        <f t="shared" si="5"/>
        <v>0</v>
      </c>
      <c r="H130" s="6"/>
      <c r="I130" s="3">
        <v>0</v>
      </c>
      <c r="J130" s="3">
        <v>0</v>
      </c>
    </row>
    <row r="131" spans="1:12" x14ac:dyDescent="0.45">
      <c r="A131" s="2" t="s">
        <v>730</v>
      </c>
      <c r="B131" s="2" t="s">
        <v>737</v>
      </c>
      <c r="C131" s="2"/>
      <c r="D131" s="2" t="s">
        <v>738</v>
      </c>
      <c r="E131" s="20">
        <v>-22525</v>
      </c>
      <c r="F131" s="20">
        <v>-22525</v>
      </c>
      <c r="G131" s="20">
        <f t="shared" si="5"/>
        <v>0</v>
      </c>
      <c r="H131" s="6"/>
      <c r="I131" s="3">
        <v>-24821.439999999999</v>
      </c>
      <c r="J131" s="3">
        <v>-1690</v>
      </c>
    </row>
    <row r="132" spans="1:12" x14ac:dyDescent="0.45">
      <c r="A132" s="2" t="s">
        <v>730</v>
      </c>
      <c r="B132" s="2" t="s">
        <v>739</v>
      </c>
      <c r="C132" s="2"/>
      <c r="D132" s="2" t="s">
        <v>740</v>
      </c>
      <c r="E132" s="20">
        <v>-67500</v>
      </c>
      <c r="F132" s="20">
        <v>-66000</v>
      </c>
      <c r="G132" s="20">
        <f t="shared" si="5"/>
        <v>1500</v>
      </c>
      <c r="H132" s="6"/>
      <c r="I132" s="3">
        <v>-93296.23</v>
      </c>
      <c r="J132" s="3">
        <v>-51336.63</v>
      </c>
    </row>
    <row r="133" spans="1:12" x14ac:dyDescent="0.45">
      <c r="A133" s="2" t="s">
        <v>730</v>
      </c>
      <c r="B133" s="2" t="s">
        <v>741</v>
      </c>
      <c r="C133" s="2"/>
      <c r="D133" s="2" t="s">
        <v>742</v>
      </c>
      <c r="E133" s="20">
        <v>-75000</v>
      </c>
      <c r="F133" s="20">
        <v>-100000</v>
      </c>
      <c r="G133" s="20">
        <f t="shared" si="5"/>
        <v>-25000</v>
      </c>
      <c r="H133" s="6"/>
      <c r="I133" s="3">
        <v>-68677.37</v>
      </c>
      <c r="J133" s="3">
        <v>-75002.5</v>
      </c>
    </row>
    <row r="134" spans="1:12" x14ac:dyDescent="0.45">
      <c r="A134" s="2" t="s">
        <v>730</v>
      </c>
      <c r="B134" s="2" t="s">
        <v>743</v>
      </c>
      <c r="C134" s="2"/>
      <c r="D134" s="2" t="s">
        <v>744</v>
      </c>
      <c r="E134" s="20">
        <v>-25500</v>
      </c>
      <c r="F134" s="20">
        <v>-27500</v>
      </c>
      <c r="G134" s="20">
        <f t="shared" si="5"/>
        <v>-2000</v>
      </c>
      <c r="H134" s="6"/>
      <c r="I134" s="3">
        <v>-30012</v>
      </c>
      <c r="J134" s="3">
        <v>-25913.08</v>
      </c>
    </row>
    <row r="135" spans="1:12" x14ac:dyDescent="0.45">
      <c r="A135" s="2" t="s">
        <v>730</v>
      </c>
      <c r="B135" s="2" t="s">
        <v>745</v>
      </c>
      <c r="C135" s="2"/>
      <c r="D135" s="2" t="s">
        <v>746</v>
      </c>
      <c r="E135" s="20">
        <v>-115000</v>
      </c>
      <c r="F135" s="20">
        <v>-120000</v>
      </c>
      <c r="G135" s="20">
        <f t="shared" si="5"/>
        <v>-5000</v>
      </c>
      <c r="H135" s="6"/>
      <c r="I135" s="3">
        <v>-122971.81</v>
      </c>
      <c r="J135" s="3">
        <v>-154172.5</v>
      </c>
    </row>
    <row r="136" spans="1:12" x14ac:dyDescent="0.45">
      <c r="A136" s="2"/>
      <c r="B136" s="2"/>
      <c r="C136" s="2"/>
      <c r="D136" s="16" t="s">
        <v>747</v>
      </c>
      <c r="E136" s="23">
        <f>SUM(E128:E135)</f>
        <v>-316125</v>
      </c>
      <c r="F136" s="23">
        <f>SUM(F128:F135)</f>
        <v>-349125</v>
      </c>
      <c r="G136" s="23">
        <f>SUM(G128:G135)</f>
        <v>-33000</v>
      </c>
      <c r="H136" s="18">
        <f>(E136-F136)/F136</f>
        <v>-9.4522019334049412E-2</v>
      </c>
      <c r="I136" s="17">
        <f>SUM(I128:I135)</f>
        <v>-340778.85</v>
      </c>
      <c r="J136" s="17">
        <f>SUM(J128:J135)</f>
        <v>-308114.71000000002</v>
      </c>
    </row>
    <row r="137" spans="1:12" x14ac:dyDescent="0.45">
      <c r="A137" s="2"/>
      <c r="B137" s="2"/>
      <c r="C137" s="2"/>
      <c r="D137" s="2"/>
      <c r="E137" s="20"/>
      <c r="F137" s="20"/>
      <c r="G137" s="20"/>
      <c r="H137" s="6"/>
      <c r="I137" s="3"/>
      <c r="J137" s="3"/>
    </row>
    <row r="138" spans="1:12" x14ac:dyDescent="0.45">
      <c r="A138" s="2" t="s">
        <v>748</v>
      </c>
      <c r="B138" s="2" t="s">
        <v>749</v>
      </c>
      <c r="C138" s="2"/>
      <c r="D138" s="2" t="s">
        <v>750</v>
      </c>
      <c r="E138" s="59">
        <v>-4192110.3285356201</v>
      </c>
      <c r="F138" s="60">
        <v>-4254393.34</v>
      </c>
      <c r="G138" s="60">
        <f>F138-E138</f>
        <v>-62283.011464379728</v>
      </c>
      <c r="H138" s="6"/>
      <c r="I138" s="3">
        <v>-4374889.33</v>
      </c>
      <c r="J138" s="3">
        <v>-4520828.21</v>
      </c>
    </row>
    <row r="139" spans="1:12" x14ac:dyDescent="0.45">
      <c r="A139" s="2"/>
      <c r="B139" s="2"/>
      <c r="C139" s="2"/>
      <c r="D139" s="16" t="s">
        <v>751</v>
      </c>
      <c r="E139" s="23">
        <f>SUM(E138)</f>
        <v>-4192110.3285356201</v>
      </c>
      <c r="F139" s="23">
        <f>F138</f>
        <v>-4254393.34</v>
      </c>
      <c r="G139" s="23">
        <f>G138</f>
        <v>-62283.011464379728</v>
      </c>
      <c r="H139" s="18">
        <f>(E139-F139)/F139</f>
        <v>-1.4639692780352964E-2</v>
      </c>
      <c r="I139" s="17">
        <f>I138</f>
        <v>-4374889.33</v>
      </c>
      <c r="J139" s="17">
        <f>J138</f>
        <v>-4520828.21</v>
      </c>
    </row>
    <row r="140" spans="1:12" x14ac:dyDescent="0.45">
      <c r="A140" s="2"/>
      <c r="B140" s="2"/>
      <c r="C140" s="2"/>
      <c r="D140" s="2"/>
      <c r="E140" s="20"/>
      <c r="F140" s="20"/>
      <c r="G140" s="20"/>
      <c r="H140" s="6"/>
      <c r="I140" s="3"/>
      <c r="J140" s="3"/>
    </row>
    <row r="141" spans="1:12" x14ac:dyDescent="0.45">
      <c r="A141" s="2" t="s">
        <v>752</v>
      </c>
      <c r="B141" s="2" t="s">
        <v>753</v>
      </c>
      <c r="C141" s="2"/>
      <c r="D141" s="2" t="s">
        <v>754</v>
      </c>
      <c r="E141" s="61">
        <v>-868780.47</v>
      </c>
      <c r="F141" s="20">
        <v>-799402</v>
      </c>
      <c r="G141" s="20">
        <f>F141-E141</f>
        <v>69378.469999999972</v>
      </c>
      <c r="H141" s="6"/>
      <c r="I141" s="3">
        <v>-883701.21</v>
      </c>
      <c r="J141" s="3">
        <v>-868791.41</v>
      </c>
      <c r="L141" s="62" t="s">
        <v>755</v>
      </c>
    </row>
    <row r="142" spans="1:12" x14ac:dyDescent="0.45">
      <c r="A142" s="2"/>
      <c r="B142" s="2"/>
      <c r="C142" s="2"/>
      <c r="D142" s="16" t="s">
        <v>756</v>
      </c>
      <c r="E142" s="23">
        <f>E141</f>
        <v>-868780.47</v>
      </c>
      <c r="F142" s="23">
        <f>F141</f>
        <v>-799402</v>
      </c>
      <c r="G142" s="23">
        <f>G141</f>
        <v>69378.469999999972</v>
      </c>
      <c r="H142" s="18">
        <f>(E142-F142)/F142</f>
        <v>8.678796150122213E-2</v>
      </c>
      <c r="I142" s="17">
        <f>I141</f>
        <v>-883701.21</v>
      </c>
      <c r="J142" s="17">
        <f>J141</f>
        <v>-868791.41</v>
      </c>
    </row>
    <row r="143" spans="1:12" x14ac:dyDescent="0.45">
      <c r="A143" s="2"/>
      <c r="B143" s="2"/>
      <c r="C143" s="2"/>
      <c r="D143" s="2"/>
      <c r="E143" s="20"/>
      <c r="F143" s="20"/>
      <c r="G143" s="20"/>
      <c r="H143" s="6"/>
      <c r="I143" s="3"/>
      <c r="J143" s="3"/>
    </row>
    <row r="144" spans="1:12" x14ac:dyDescent="0.45">
      <c r="A144" s="2" t="s">
        <v>757</v>
      </c>
      <c r="B144" s="2" t="s">
        <v>758</v>
      </c>
      <c r="C144" s="2"/>
      <c r="D144" s="2" t="s">
        <v>759</v>
      </c>
      <c r="E144" s="20">
        <v>-7000</v>
      </c>
      <c r="F144" s="20">
        <v>-7000</v>
      </c>
      <c r="G144" s="20">
        <f>F144-E144</f>
        <v>0</v>
      </c>
      <c r="H144" s="6"/>
      <c r="I144" s="3">
        <v>0</v>
      </c>
      <c r="J144" s="3">
        <v>0</v>
      </c>
    </row>
    <row r="145" spans="1:12" x14ac:dyDescent="0.45">
      <c r="A145" s="2"/>
      <c r="B145" s="2"/>
      <c r="C145" s="2"/>
      <c r="D145" s="16" t="s">
        <v>760</v>
      </c>
      <c r="E145" s="23">
        <f>E144</f>
        <v>-7000</v>
      </c>
      <c r="F145" s="23">
        <f>F144</f>
        <v>-7000</v>
      </c>
      <c r="G145" s="23">
        <f>G144</f>
        <v>0</v>
      </c>
      <c r="H145" s="18">
        <f>(E145-F145)/F145</f>
        <v>0</v>
      </c>
      <c r="I145" s="17">
        <f>SUM(I144)</f>
        <v>0</v>
      </c>
      <c r="J145" s="17">
        <f>SUM(J144)</f>
        <v>0</v>
      </c>
    </row>
    <row r="146" spans="1:12" x14ac:dyDescent="0.45">
      <c r="A146" s="2"/>
      <c r="B146" s="2"/>
      <c r="C146" s="2"/>
      <c r="D146" s="2"/>
      <c r="E146" s="20"/>
      <c r="F146" s="20"/>
      <c r="G146" s="20"/>
      <c r="H146" s="6"/>
      <c r="I146" s="3"/>
      <c r="J146" s="3"/>
    </row>
    <row r="147" spans="1:12" x14ac:dyDescent="0.45">
      <c r="A147" s="2" t="s">
        <v>761</v>
      </c>
      <c r="B147" s="2" t="s">
        <v>762</v>
      </c>
      <c r="C147" s="2"/>
      <c r="D147" s="2" t="s">
        <v>763</v>
      </c>
      <c r="E147" s="20">
        <v>-455147.5</v>
      </c>
      <c r="F147" s="20">
        <v>-622393.1</v>
      </c>
      <c r="G147" s="20">
        <f>F147-E147</f>
        <v>-167245.59999999998</v>
      </c>
      <c r="H147" s="3"/>
      <c r="I147" s="3">
        <v>-678236.85</v>
      </c>
      <c r="J147" s="3">
        <v>-232666.69</v>
      </c>
    </row>
    <row r="148" spans="1:12" x14ac:dyDescent="0.45">
      <c r="A148" s="2" t="s">
        <v>761</v>
      </c>
      <c r="B148" s="2" t="s">
        <v>764</v>
      </c>
      <c r="C148" s="2"/>
      <c r="D148" s="2" t="s">
        <v>765</v>
      </c>
      <c r="E148" s="20">
        <v>0</v>
      </c>
      <c r="F148" s="20">
        <v>0</v>
      </c>
      <c r="G148" s="20">
        <f>F148-E148</f>
        <v>0</v>
      </c>
      <c r="H148" s="3"/>
      <c r="I148" s="3">
        <v>88.75</v>
      </c>
      <c r="J148" s="3">
        <v>-935.77</v>
      </c>
    </row>
    <row r="149" spans="1:12" x14ac:dyDescent="0.45">
      <c r="A149" s="2" t="s">
        <v>761</v>
      </c>
      <c r="B149" s="2" t="s">
        <v>766</v>
      </c>
      <c r="C149" s="2"/>
      <c r="D149" s="2" t="s">
        <v>767</v>
      </c>
      <c r="E149" s="20">
        <v>0</v>
      </c>
      <c r="F149" s="20">
        <v>0</v>
      </c>
      <c r="G149" s="20">
        <f>F149-E149</f>
        <v>0</v>
      </c>
      <c r="H149" s="6"/>
      <c r="I149" s="3">
        <v>0</v>
      </c>
      <c r="J149" s="3">
        <v>0</v>
      </c>
    </row>
    <row r="150" spans="1:12" x14ac:dyDescent="0.45">
      <c r="A150" s="2"/>
      <c r="B150" s="2"/>
      <c r="C150" s="2"/>
      <c r="D150" s="16" t="s">
        <v>768</v>
      </c>
      <c r="E150" s="23">
        <f>SUM(E147:E149)</f>
        <v>-455147.5</v>
      </c>
      <c r="F150" s="23">
        <f>SUM(F147:F149)</f>
        <v>-622393.1</v>
      </c>
      <c r="G150" s="23">
        <f>SUM(G147:G149)</f>
        <v>-167245.59999999998</v>
      </c>
      <c r="H150" s="18">
        <f>(E150-F150)/F150</f>
        <v>-0.26871377590786272</v>
      </c>
      <c r="I150" s="17">
        <f>SUM(I147:I149)</f>
        <v>-678148.1</v>
      </c>
      <c r="J150" s="17">
        <f>SUM(J147:J149)</f>
        <v>-233602.46</v>
      </c>
    </row>
    <row r="151" spans="1:12" x14ac:dyDescent="0.45">
      <c r="A151" s="2"/>
      <c r="B151" s="2"/>
      <c r="C151" s="2"/>
      <c r="D151" s="2"/>
      <c r="E151" s="20"/>
      <c r="F151" s="20"/>
      <c r="G151" s="20"/>
      <c r="H151" s="6"/>
      <c r="I151" s="3"/>
      <c r="J151" s="3"/>
    </row>
    <row r="152" spans="1:12" x14ac:dyDescent="0.45">
      <c r="A152" s="2" t="s">
        <v>769</v>
      </c>
      <c r="B152" s="2" t="s">
        <v>770</v>
      </c>
      <c r="C152" s="2"/>
      <c r="D152" s="2" t="s">
        <v>771</v>
      </c>
      <c r="E152" s="20">
        <v>-2220</v>
      </c>
      <c r="F152" s="20">
        <v>-2500</v>
      </c>
      <c r="G152" s="20">
        <f>F152-E152</f>
        <v>-280</v>
      </c>
      <c r="H152" s="6"/>
      <c r="I152" s="3">
        <v>-1794.5</v>
      </c>
      <c r="J152" s="3">
        <v>-3350</v>
      </c>
    </row>
    <row r="153" spans="1:12" x14ac:dyDescent="0.45">
      <c r="A153" s="2"/>
      <c r="B153" s="2"/>
      <c r="C153" s="2"/>
      <c r="D153" s="16" t="s">
        <v>772</v>
      </c>
      <c r="E153" s="23">
        <f>SUM(E152:E152)</f>
        <v>-2220</v>
      </c>
      <c r="F153" s="23">
        <f>SUM(F152:F152)</f>
        <v>-2500</v>
      </c>
      <c r="G153" s="23">
        <f>SUM(G152:G152)</f>
        <v>-280</v>
      </c>
      <c r="H153" s="18">
        <f>(E153-F153)/F153</f>
        <v>-0.112</v>
      </c>
      <c r="I153" s="17">
        <f>SUM(I152:I152)</f>
        <v>-1794.5</v>
      </c>
      <c r="J153" s="17">
        <f>SUM(J152:J152)</f>
        <v>-3350</v>
      </c>
    </row>
    <row r="154" spans="1:12" x14ac:dyDescent="0.45">
      <c r="A154" s="2"/>
      <c r="B154" s="2"/>
      <c r="C154" s="2"/>
      <c r="D154" s="2"/>
      <c r="E154" s="20"/>
      <c r="F154" s="20"/>
      <c r="G154" s="20"/>
      <c r="H154" s="6"/>
      <c r="I154" s="3"/>
      <c r="J154" s="3"/>
    </row>
    <row r="155" spans="1:12" x14ac:dyDescent="0.45">
      <c r="A155" s="2" t="s">
        <v>773</v>
      </c>
      <c r="B155" s="2" t="s">
        <v>774</v>
      </c>
      <c r="C155" s="2"/>
      <c r="D155" s="2" t="s">
        <v>775</v>
      </c>
      <c r="E155" s="20">
        <v>-210000</v>
      </c>
      <c r="F155" s="20">
        <v>-200000</v>
      </c>
      <c r="G155" s="20">
        <f>F155-E155</f>
        <v>10000</v>
      </c>
      <c r="H155" s="6"/>
      <c r="I155" s="3">
        <v>-237428</v>
      </c>
      <c r="J155" s="3">
        <v>-234460</v>
      </c>
    </row>
    <row r="156" spans="1:12" x14ac:dyDescent="0.45">
      <c r="A156" s="2" t="s">
        <v>773</v>
      </c>
      <c r="B156" s="2" t="s">
        <v>776</v>
      </c>
      <c r="C156" s="2"/>
      <c r="D156" s="2" t="s">
        <v>777</v>
      </c>
      <c r="E156" s="20">
        <v>0</v>
      </c>
      <c r="F156" s="20">
        <v>0</v>
      </c>
      <c r="G156" s="20">
        <f>F156-E156</f>
        <v>0</v>
      </c>
      <c r="H156" s="6"/>
      <c r="I156" s="3">
        <v>0</v>
      </c>
      <c r="J156" s="3">
        <v>0</v>
      </c>
    </row>
    <row r="157" spans="1:12" x14ac:dyDescent="0.45">
      <c r="A157" s="2" t="s">
        <v>773</v>
      </c>
      <c r="B157" s="2" t="s">
        <v>778</v>
      </c>
      <c r="C157" s="2"/>
      <c r="D157" s="2" t="s">
        <v>779</v>
      </c>
      <c r="E157" s="20">
        <v>-20000</v>
      </c>
      <c r="F157" s="20">
        <v>-25000</v>
      </c>
      <c r="G157" s="20">
        <f>F157-E157</f>
        <v>-5000</v>
      </c>
      <c r="H157" s="6"/>
      <c r="I157" s="3">
        <v>-15000</v>
      </c>
      <c r="J157" s="3">
        <v>-15000</v>
      </c>
    </row>
    <row r="158" spans="1:12" x14ac:dyDescent="0.45">
      <c r="A158" s="2"/>
      <c r="B158" s="2"/>
      <c r="C158" s="2"/>
      <c r="D158" s="16" t="s">
        <v>780</v>
      </c>
      <c r="E158" s="23">
        <f>SUM(E155:E157)</f>
        <v>-230000</v>
      </c>
      <c r="F158" s="23">
        <f>SUM(F155:F157)</f>
        <v>-225000</v>
      </c>
      <c r="G158" s="23">
        <f>SUM(G155:G157)</f>
        <v>5000</v>
      </c>
      <c r="H158" s="18">
        <f>(E158-F158)/F158</f>
        <v>2.2222222222222223E-2</v>
      </c>
      <c r="I158" s="17">
        <f>SUM(I155:I157)</f>
        <v>-252428</v>
      </c>
      <c r="J158" s="17">
        <f>SUM(J155:J157)</f>
        <v>-249460</v>
      </c>
    </row>
    <row r="159" spans="1:12" x14ac:dyDescent="0.45">
      <c r="A159" s="2"/>
      <c r="B159" s="2"/>
      <c r="C159" s="2"/>
      <c r="D159" s="2"/>
      <c r="E159" s="20"/>
      <c r="F159" s="20"/>
      <c r="G159" s="20"/>
      <c r="H159" s="6"/>
      <c r="I159" s="3"/>
      <c r="J159" s="3"/>
    </row>
    <row r="160" spans="1:12" x14ac:dyDescent="0.45">
      <c r="A160" s="2" t="s">
        <v>781</v>
      </c>
      <c r="B160" s="2" t="s">
        <v>782</v>
      </c>
      <c r="C160" s="2"/>
      <c r="D160" s="2" t="s">
        <v>783</v>
      </c>
      <c r="E160" s="61">
        <v>-396168</v>
      </c>
      <c r="F160" s="20">
        <v>-348792.42</v>
      </c>
      <c r="G160" s="20">
        <f>F160-E160</f>
        <v>47375.580000000016</v>
      </c>
      <c r="H160" s="6"/>
      <c r="I160" s="3">
        <v>-380554</v>
      </c>
      <c r="J160" s="3">
        <v>-303488</v>
      </c>
      <c r="L160" s="63" t="s">
        <v>784</v>
      </c>
    </row>
    <row r="161" spans="1:10" x14ac:dyDescent="0.45">
      <c r="A161" s="2"/>
      <c r="B161" s="2"/>
      <c r="C161" s="2"/>
      <c r="D161" s="16" t="s">
        <v>785</v>
      </c>
      <c r="E161" s="23">
        <f>E160</f>
        <v>-396168</v>
      </c>
      <c r="F161" s="23">
        <f>SUM(F160)</f>
        <v>-348792.42</v>
      </c>
      <c r="G161" s="23">
        <f>SUM(G160)</f>
        <v>47375.580000000016</v>
      </c>
      <c r="H161" s="18">
        <f>(E161-F161)/F161</f>
        <v>0.13582743569943412</v>
      </c>
      <c r="I161" s="17">
        <f>SUM(I160)</f>
        <v>-380554</v>
      </c>
      <c r="J161" s="17">
        <f>SUM(J160)</f>
        <v>-303488</v>
      </c>
    </row>
    <row r="162" spans="1:10" x14ac:dyDescent="0.45">
      <c r="A162" s="2"/>
      <c r="B162" s="2"/>
      <c r="C162" s="2"/>
      <c r="D162" s="2"/>
      <c r="E162" s="20"/>
      <c r="F162" s="20"/>
      <c r="G162" s="20"/>
      <c r="H162" s="6"/>
      <c r="I162" s="3"/>
      <c r="J162" s="3"/>
    </row>
    <row r="163" spans="1:10" x14ac:dyDescent="0.45">
      <c r="A163" s="2" t="s">
        <v>786</v>
      </c>
      <c r="B163" s="2" t="s">
        <v>787</v>
      </c>
      <c r="C163" s="2"/>
      <c r="D163" s="2" t="s">
        <v>788</v>
      </c>
      <c r="E163" s="20">
        <v>-800000</v>
      </c>
      <c r="F163" s="20">
        <v>-875000</v>
      </c>
      <c r="G163" s="20">
        <f>F163-E163</f>
        <v>-75000</v>
      </c>
      <c r="H163" s="3"/>
      <c r="I163" s="3">
        <v>-802122.37</v>
      </c>
      <c r="J163" s="3">
        <v>-1068522.78</v>
      </c>
    </row>
    <row r="164" spans="1:10" x14ac:dyDescent="0.45">
      <c r="A164" s="2" t="s">
        <v>786</v>
      </c>
      <c r="B164" s="2" t="s">
        <v>662</v>
      </c>
      <c r="C164" s="2"/>
      <c r="D164" s="2" t="s">
        <v>663</v>
      </c>
      <c r="E164" s="20">
        <v>-20929</v>
      </c>
      <c r="F164" s="20">
        <v>-16500</v>
      </c>
      <c r="G164" s="20">
        <f>F164-E164</f>
        <v>4429</v>
      </c>
      <c r="H164" s="3"/>
      <c r="I164" s="3">
        <v>0</v>
      </c>
      <c r="J164" s="3">
        <v>-28053</v>
      </c>
    </row>
    <row r="165" spans="1:10" x14ac:dyDescent="0.45">
      <c r="A165" s="2" t="s">
        <v>786</v>
      </c>
      <c r="B165" s="2" t="s">
        <v>789</v>
      </c>
      <c r="C165" s="2"/>
      <c r="D165" s="2" t="s">
        <v>790</v>
      </c>
      <c r="E165" s="20">
        <v>0</v>
      </c>
      <c r="F165" s="20">
        <v>0</v>
      </c>
      <c r="G165" s="20">
        <f>F165-E165</f>
        <v>0</v>
      </c>
      <c r="H165" s="6"/>
      <c r="I165" s="3">
        <v>-348408.71</v>
      </c>
      <c r="J165" s="3">
        <v>-762957.78</v>
      </c>
    </row>
    <row r="166" spans="1:10" x14ac:dyDescent="0.45">
      <c r="A166" s="2"/>
      <c r="B166" s="2"/>
      <c r="C166" s="2"/>
      <c r="D166" s="16" t="s">
        <v>791</v>
      </c>
      <c r="E166" s="23">
        <f>SUM(E163:E165)</f>
        <v>-820929</v>
      </c>
      <c r="F166" s="23">
        <f>SUM(F163:F165)</f>
        <v>-891500</v>
      </c>
      <c r="G166" s="23">
        <f>SUM(G163:G165)</f>
        <v>-70571</v>
      </c>
      <c r="H166" s="18">
        <f>(E166-F166)/F166</f>
        <v>-7.9159842961301172E-2</v>
      </c>
      <c r="I166" s="17">
        <f>SUM(I163:I165)</f>
        <v>-1150531.08</v>
      </c>
      <c r="J166" s="17">
        <f>SUM(J163:J165)</f>
        <v>-1859533.56</v>
      </c>
    </row>
    <row r="167" spans="1:10" x14ac:dyDescent="0.45">
      <c r="A167" s="2"/>
      <c r="B167" s="2"/>
      <c r="C167" s="2"/>
      <c r="D167" s="2"/>
      <c r="E167" s="20"/>
      <c r="F167" s="20"/>
      <c r="G167" s="20"/>
      <c r="H167" s="6"/>
      <c r="I167" s="3"/>
      <c r="J167" s="3"/>
    </row>
    <row r="168" spans="1:10" x14ac:dyDescent="0.45">
      <c r="A168" s="2" t="s">
        <v>792</v>
      </c>
      <c r="B168" s="2" t="s">
        <v>793</v>
      </c>
      <c r="C168" s="2"/>
      <c r="D168" s="2" t="s">
        <v>794</v>
      </c>
      <c r="E168" s="20">
        <v>0</v>
      </c>
      <c r="F168" s="20">
        <v>0</v>
      </c>
      <c r="G168" s="20">
        <f t="shared" ref="G168:G173" si="6">F168-E168</f>
        <v>0</v>
      </c>
      <c r="H168" s="6"/>
      <c r="I168" s="3">
        <v>0</v>
      </c>
      <c r="J168" s="3">
        <v>0</v>
      </c>
    </row>
    <row r="169" spans="1:10" x14ac:dyDescent="0.45">
      <c r="A169" s="2" t="s">
        <v>792</v>
      </c>
      <c r="B169" s="2" t="s">
        <v>795</v>
      </c>
      <c r="C169" s="2"/>
      <c r="D169" s="2" t="s">
        <v>796</v>
      </c>
      <c r="E169" s="20">
        <v>0</v>
      </c>
      <c r="F169" s="20">
        <v>0</v>
      </c>
      <c r="G169" s="20">
        <f t="shared" si="6"/>
        <v>0</v>
      </c>
      <c r="H169" s="6"/>
      <c r="I169" s="3">
        <v>0</v>
      </c>
      <c r="J169" s="3">
        <v>0</v>
      </c>
    </row>
    <row r="170" spans="1:10" x14ac:dyDescent="0.45">
      <c r="A170" s="2" t="s">
        <v>792</v>
      </c>
      <c r="B170" s="2" t="s">
        <v>776</v>
      </c>
      <c r="C170" s="2"/>
      <c r="D170" s="2" t="s">
        <v>777</v>
      </c>
      <c r="E170" s="20">
        <v>0</v>
      </c>
      <c r="F170" s="20">
        <v>0</v>
      </c>
      <c r="G170" s="20">
        <f t="shared" si="6"/>
        <v>0</v>
      </c>
      <c r="H170" s="6"/>
      <c r="I170" s="3">
        <v>0</v>
      </c>
      <c r="J170" s="3">
        <v>0</v>
      </c>
    </row>
    <row r="171" spans="1:10" x14ac:dyDescent="0.45">
      <c r="A171" s="2" t="s">
        <v>792</v>
      </c>
      <c r="B171" s="2" t="s">
        <v>797</v>
      </c>
      <c r="C171" s="2"/>
      <c r="D171" s="2" t="s">
        <v>798</v>
      </c>
      <c r="E171" s="20">
        <v>0</v>
      </c>
      <c r="F171" s="20">
        <v>0</v>
      </c>
      <c r="G171" s="20">
        <f t="shared" si="6"/>
        <v>0</v>
      </c>
      <c r="H171" s="6"/>
      <c r="I171" s="3">
        <v>0</v>
      </c>
      <c r="J171" s="3">
        <v>-2000</v>
      </c>
    </row>
    <row r="172" spans="1:10" x14ac:dyDescent="0.45">
      <c r="A172" s="2" t="s">
        <v>792</v>
      </c>
      <c r="B172" s="2" t="s">
        <v>799</v>
      </c>
      <c r="C172" s="2"/>
      <c r="D172" s="2" t="s">
        <v>800</v>
      </c>
      <c r="E172" s="20">
        <v>0</v>
      </c>
      <c r="F172" s="20">
        <v>0</v>
      </c>
      <c r="G172" s="20">
        <f t="shared" si="6"/>
        <v>0</v>
      </c>
      <c r="H172" s="6"/>
      <c r="I172" s="3">
        <v>-954366.72</v>
      </c>
      <c r="J172" s="3">
        <v>-198425.74</v>
      </c>
    </row>
    <row r="173" spans="1:10" x14ac:dyDescent="0.45">
      <c r="A173" s="2" t="s">
        <v>792</v>
      </c>
      <c r="B173" s="2" t="s">
        <v>801</v>
      </c>
      <c r="C173" s="2"/>
      <c r="D173" s="2" t="s">
        <v>802</v>
      </c>
      <c r="E173" s="20">
        <v>0</v>
      </c>
      <c r="F173" s="20">
        <v>0</v>
      </c>
      <c r="G173" s="20">
        <f t="shared" si="6"/>
        <v>0</v>
      </c>
      <c r="H173" s="6"/>
      <c r="I173" s="3">
        <v>0</v>
      </c>
      <c r="J173" s="3">
        <v>0</v>
      </c>
    </row>
    <row r="174" spans="1:10" x14ac:dyDescent="0.45">
      <c r="A174" s="2"/>
      <c r="B174" s="2"/>
      <c r="C174" s="2"/>
      <c r="D174" s="16" t="s">
        <v>803</v>
      </c>
      <c r="E174" s="23">
        <f>SUM(E168:E173)</f>
        <v>0</v>
      </c>
      <c r="F174" s="23">
        <f>SUM(F168:F173)</f>
        <v>0</v>
      </c>
      <c r="G174" s="23">
        <f>SUM(G168:G173)</f>
        <v>0</v>
      </c>
      <c r="H174" s="18">
        <v>0</v>
      </c>
      <c r="I174" s="17">
        <f>SUM(I168:I173)</f>
        <v>-954366.72</v>
      </c>
      <c r="J174" s="17">
        <f>SUM(J168:J173)</f>
        <v>-200425.74</v>
      </c>
    </row>
    <row r="175" spans="1:10" x14ac:dyDescent="0.45">
      <c r="A175" s="2"/>
      <c r="B175" s="2"/>
      <c r="C175" s="2"/>
      <c r="D175" s="2"/>
      <c r="E175" s="20"/>
      <c r="F175" s="20"/>
      <c r="G175" s="20"/>
      <c r="H175" s="6"/>
      <c r="I175" s="3"/>
      <c r="J175" s="3"/>
    </row>
    <row r="176" spans="1:10" s="66" customFormat="1" x14ac:dyDescent="0.45">
      <c r="A176" s="25" t="s">
        <v>804</v>
      </c>
      <c r="B176" s="25" t="s">
        <v>799</v>
      </c>
      <c r="C176" s="25"/>
      <c r="D176" s="25" t="s">
        <v>800</v>
      </c>
      <c r="E176" s="64">
        <v>0</v>
      </c>
      <c r="F176" s="64">
        <v>0</v>
      </c>
      <c r="G176" s="64">
        <f>F176-E176</f>
        <v>0</v>
      </c>
      <c r="H176" s="65"/>
      <c r="I176" s="26">
        <v>0</v>
      </c>
      <c r="J176" s="26">
        <v>-11523.26</v>
      </c>
    </row>
    <row r="177" spans="1:10" s="66" customFormat="1" x14ac:dyDescent="0.45">
      <c r="A177" s="25" t="s">
        <v>804</v>
      </c>
      <c r="B177" s="25" t="s">
        <v>805</v>
      </c>
      <c r="C177" s="25"/>
      <c r="D177" s="25" t="s">
        <v>806</v>
      </c>
      <c r="E177" s="64">
        <v>0</v>
      </c>
      <c r="F177" s="64">
        <v>0</v>
      </c>
      <c r="G177" s="64">
        <f>F177-E177</f>
        <v>0</v>
      </c>
      <c r="H177" s="65"/>
      <c r="I177" s="26">
        <v>0</v>
      </c>
      <c r="J177" s="26">
        <v>0</v>
      </c>
    </row>
    <row r="178" spans="1:10" s="66" customFormat="1" x14ac:dyDescent="0.45">
      <c r="A178" s="25" t="s">
        <v>804</v>
      </c>
      <c r="B178" s="25" t="s">
        <v>807</v>
      </c>
      <c r="C178" s="25"/>
      <c r="D178" s="25" t="s">
        <v>808</v>
      </c>
      <c r="E178" s="64">
        <v>-62118</v>
      </c>
      <c r="F178" s="64">
        <v>-62118</v>
      </c>
      <c r="G178" s="64">
        <f>F178-E178</f>
        <v>0</v>
      </c>
      <c r="H178" s="65"/>
      <c r="I178" s="26">
        <v>-51798.2</v>
      </c>
      <c r="J178" s="26">
        <v>-51798.2</v>
      </c>
    </row>
    <row r="179" spans="1:10" s="66" customFormat="1" x14ac:dyDescent="0.45">
      <c r="A179" s="25"/>
      <c r="B179" s="25"/>
      <c r="C179" s="25"/>
      <c r="D179" s="67" t="s">
        <v>809</v>
      </c>
      <c r="E179" s="68">
        <f>E178</f>
        <v>-62118</v>
      </c>
      <c r="F179" s="68">
        <f>F178</f>
        <v>-62118</v>
      </c>
      <c r="G179" s="68">
        <f>G178</f>
        <v>0</v>
      </c>
      <c r="H179" s="69">
        <f>(E179-F179)/E179</f>
        <v>0</v>
      </c>
      <c r="I179" s="70">
        <f>I178</f>
        <v>-51798.2</v>
      </c>
      <c r="J179" s="70">
        <f>SUM(J176:J178)</f>
        <v>-63321.46</v>
      </c>
    </row>
    <row r="180" spans="1:10" x14ac:dyDescent="0.45">
      <c r="A180" s="2"/>
      <c r="B180" s="2"/>
      <c r="C180" s="2"/>
      <c r="D180" s="2"/>
      <c r="E180" s="20"/>
      <c r="F180" s="20"/>
      <c r="G180" s="20"/>
      <c r="H180" s="6"/>
      <c r="I180" s="3"/>
      <c r="J180" s="3"/>
    </row>
    <row r="181" spans="1:10" x14ac:dyDescent="0.45">
      <c r="A181" s="2" t="s">
        <v>810</v>
      </c>
      <c r="B181" s="2" t="s">
        <v>799</v>
      </c>
      <c r="C181" s="2"/>
      <c r="D181" s="2" t="s">
        <v>800</v>
      </c>
      <c r="E181" s="20">
        <v>-28000</v>
      </c>
      <c r="F181" s="20">
        <v>-26380</v>
      </c>
      <c r="G181" s="20">
        <f>F181-E181</f>
        <v>1620</v>
      </c>
      <c r="H181" s="6"/>
      <c r="I181" s="3">
        <v>-22672.58</v>
      </c>
      <c r="J181" s="3">
        <v>-35</v>
      </c>
    </row>
    <row r="182" spans="1:10" x14ac:dyDescent="0.45">
      <c r="A182" s="2"/>
      <c r="B182" s="2"/>
      <c r="C182" s="2"/>
      <c r="D182" s="16" t="s">
        <v>811</v>
      </c>
      <c r="E182" s="23">
        <f>E181</f>
        <v>-28000</v>
      </c>
      <c r="F182" s="23">
        <f>F181</f>
        <v>-26380</v>
      </c>
      <c r="G182" s="23">
        <f>G181</f>
        <v>1620</v>
      </c>
      <c r="H182" s="18">
        <f>(E182-F182)/F182</f>
        <v>6.1410159211523881E-2</v>
      </c>
      <c r="I182" s="17">
        <f>I181</f>
        <v>-22672.58</v>
      </c>
      <c r="J182" s="17">
        <f>J181</f>
        <v>-35</v>
      </c>
    </row>
    <row r="183" spans="1:10" x14ac:dyDescent="0.45">
      <c r="A183" s="2"/>
      <c r="B183" s="2"/>
      <c r="C183" s="2"/>
      <c r="D183" s="2"/>
      <c r="E183" s="20"/>
      <c r="F183" s="20"/>
      <c r="G183" s="20"/>
      <c r="H183" s="6"/>
      <c r="I183" s="3"/>
      <c r="J183" s="3"/>
    </row>
    <row r="184" spans="1:10" x14ac:dyDescent="0.45">
      <c r="A184" s="2" t="s">
        <v>812</v>
      </c>
      <c r="B184" s="2" t="s">
        <v>799</v>
      </c>
      <c r="C184" s="2"/>
      <c r="D184" s="2" t="s">
        <v>800</v>
      </c>
      <c r="E184" s="20">
        <v>-5500</v>
      </c>
      <c r="F184" s="20">
        <v>-2300</v>
      </c>
      <c r="G184" s="20">
        <f>F184-E184</f>
        <v>3200</v>
      </c>
      <c r="H184" s="6"/>
      <c r="I184" s="3">
        <v>-12351.87</v>
      </c>
      <c r="J184" s="3">
        <v>-5215.3999999999996</v>
      </c>
    </row>
    <row r="185" spans="1:10" x14ac:dyDescent="0.45">
      <c r="A185" s="2"/>
      <c r="B185" s="2"/>
      <c r="C185" s="2"/>
      <c r="D185" s="16" t="s">
        <v>813</v>
      </c>
      <c r="E185" s="23">
        <f>E184</f>
        <v>-5500</v>
      </c>
      <c r="F185" s="23">
        <f>F184</f>
        <v>-2300</v>
      </c>
      <c r="G185" s="23">
        <f>G184</f>
        <v>3200</v>
      </c>
      <c r="H185" s="18">
        <f>(E185-F185)/F185</f>
        <v>1.3913043478260869</v>
      </c>
      <c r="I185" s="17">
        <f>I184</f>
        <v>-12351.87</v>
      </c>
      <c r="J185" s="17">
        <f>J184</f>
        <v>-5215.3999999999996</v>
      </c>
    </row>
    <row r="186" spans="1:10" x14ac:dyDescent="0.45">
      <c r="A186" s="2"/>
      <c r="B186" s="2"/>
      <c r="C186" s="2"/>
      <c r="D186" s="2"/>
      <c r="E186" s="20"/>
      <c r="F186" s="20"/>
      <c r="G186" s="20"/>
      <c r="H186" s="6" t="s">
        <v>814</v>
      </c>
      <c r="I186" s="3"/>
      <c r="J186" s="3"/>
    </row>
    <row r="187" spans="1:10" x14ac:dyDescent="0.45">
      <c r="A187" s="2" t="s">
        <v>815</v>
      </c>
      <c r="B187" s="2" t="s">
        <v>816</v>
      </c>
      <c r="C187" s="2"/>
      <c r="D187" s="2" t="s">
        <v>817</v>
      </c>
      <c r="E187" s="20">
        <v>0</v>
      </c>
      <c r="F187" s="20">
        <v>0</v>
      </c>
      <c r="G187" s="20">
        <f>F187-E187</f>
        <v>0</v>
      </c>
      <c r="H187" s="6"/>
      <c r="I187" s="3">
        <v>0</v>
      </c>
      <c r="J187" s="3">
        <v>0</v>
      </c>
    </row>
    <row r="188" spans="1:10" x14ac:dyDescent="0.45">
      <c r="A188" s="2" t="s">
        <v>815</v>
      </c>
      <c r="B188" s="2" t="s">
        <v>504</v>
      </c>
      <c r="C188" s="2"/>
      <c r="D188" s="2" t="s">
        <v>505</v>
      </c>
      <c r="E188" s="20">
        <v>0</v>
      </c>
      <c r="F188" s="20">
        <v>0</v>
      </c>
      <c r="G188" s="20">
        <f>F188-E188</f>
        <v>0</v>
      </c>
      <c r="H188" s="6"/>
      <c r="I188" s="3">
        <v>-5074.5600000000004</v>
      </c>
      <c r="J188" s="3">
        <v>-7799.21</v>
      </c>
    </row>
    <row r="189" spans="1:10" x14ac:dyDescent="0.45">
      <c r="A189" s="2"/>
      <c r="B189" s="2"/>
      <c r="C189" s="2"/>
      <c r="D189" s="67" t="s">
        <v>809</v>
      </c>
      <c r="E189" s="23">
        <f>SUM(E187:E188)</f>
        <v>0</v>
      </c>
      <c r="F189" s="23">
        <f>SUM(F187:F188)</f>
        <v>0</v>
      </c>
      <c r="G189" s="23">
        <f>SUM(G187:G188)</f>
        <v>0</v>
      </c>
      <c r="H189" s="18">
        <v>0</v>
      </c>
      <c r="I189" s="17">
        <f>SUM(I187:I188)</f>
        <v>-5074.5600000000004</v>
      </c>
      <c r="J189" s="17">
        <f>SUM(J187:J188)</f>
        <v>-7799.21</v>
      </c>
    </row>
    <row r="190" spans="1:10" x14ac:dyDescent="0.45">
      <c r="A190" s="2"/>
      <c r="B190" s="2"/>
      <c r="C190" s="2"/>
      <c r="D190" s="2"/>
      <c r="E190" s="20"/>
      <c r="F190" s="20"/>
      <c r="G190" s="20"/>
      <c r="H190" s="6"/>
      <c r="I190" s="3"/>
      <c r="J190" s="3"/>
    </row>
    <row r="191" spans="1:10" x14ac:dyDescent="0.45">
      <c r="A191" s="2" t="s">
        <v>818</v>
      </c>
      <c r="B191" s="2" t="s">
        <v>819</v>
      </c>
      <c r="C191" s="2"/>
      <c r="D191" s="2" t="s">
        <v>820</v>
      </c>
      <c r="E191" s="20">
        <v>-2412817.9500000002</v>
      </c>
      <c r="F191" s="20">
        <v>-2412817.9500000002</v>
      </c>
      <c r="G191" s="20">
        <f>F191-E191</f>
        <v>0</v>
      </c>
      <c r="H191" s="6"/>
      <c r="I191" s="3">
        <v>-1609121.14</v>
      </c>
      <c r="J191" s="3">
        <v>-2117342</v>
      </c>
    </row>
    <row r="192" spans="1:10" x14ac:dyDescent="0.45">
      <c r="A192" s="2" t="s">
        <v>818</v>
      </c>
      <c r="B192" s="2" t="s">
        <v>821</v>
      </c>
      <c r="C192" s="2"/>
      <c r="D192" s="2" t="s">
        <v>822</v>
      </c>
      <c r="E192" s="20">
        <v>-25136</v>
      </c>
      <c r="F192" s="20">
        <v>-25136</v>
      </c>
      <c r="G192" s="20">
        <f>F192-E192</f>
        <v>0</v>
      </c>
      <c r="H192" s="6"/>
      <c r="I192" s="3">
        <v>-25136</v>
      </c>
      <c r="J192" s="3">
        <v>-25136</v>
      </c>
    </row>
    <row r="193" spans="1:10" x14ac:dyDescent="0.45">
      <c r="A193" s="2"/>
      <c r="B193" s="2"/>
      <c r="C193" s="2"/>
      <c r="D193" s="16" t="s">
        <v>823</v>
      </c>
      <c r="E193" s="23">
        <f>SUM(E191:E192)</f>
        <v>-2437953.9500000002</v>
      </c>
      <c r="F193" s="23">
        <f>SUM(F191:F192)</f>
        <v>-2437953.9500000002</v>
      </c>
      <c r="G193" s="23">
        <f>SUM(G191:G192)</f>
        <v>0</v>
      </c>
      <c r="H193" s="18">
        <f>(E193-F193)/E193</f>
        <v>0</v>
      </c>
      <c r="I193" s="17">
        <f>SUM(I191:I192)</f>
        <v>-1634257.14</v>
      </c>
      <c r="J193" s="17">
        <f>SUM(J191:J192)</f>
        <v>-2142478</v>
      </c>
    </row>
    <row r="194" spans="1:10" x14ac:dyDescent="0.45">
      <c r="A194" s="2"/>
      <c r="B194" s="2"/>
      <c r="C194" s="2"/>
      <c r="D194" s="1"/>
      <c r="E194" s="21"/>
      <c r="F194" s="21"/>
      <c r="G194" s="21"/>
      <c r="H194" s="24"/>
      <c r="I194" s="3"/>
      <c r="J194" s="3"/>
    </row>
    <row r="195" spans="1:10" x14ac:dyDescent="0.45">
      <c r="A195" s="2"/>
      <c r="B195" s="2"/>
      <c r="C195" s="2"/>
      <c r="D195" s="2"/>
      <c r="E195" s="21" t="s">
        <v>356</v>
      </c>
      <c r="F195" s="21" t="s">
        <v>355</v>
      </c>
      <c r="G195" s="3"/>
      <c r="H195" s="6"/>
      <c r="I195" s="3"/>
      <c r="J195" s="3"/>
    </row>
    <row r="196" spans="1:10" x14ac:dyDescent="0.45">
      <c r="E196" s="71">
        <f>SUM(E193,E189,E185,E182,E179,E174,E166,E161,E158,E153,E150,E145,E142,E139,E136,E126,E109,E96,E25,E20,E16,E7+E3)</f>
        <v>-17053575.00853562</v>
      </c>
      <c r="F196" s="71">
        <f>SUM(F193,F189,F185,F182,F179,F174,F166,F161,F158,F153,F150,F145,F142,F139,F136,F126,F109,F96,F25,F20,F16,F7+F3)</f>
        <v>-17396394.659999996</v>
      </c>
      <c r="G196" s="32"/>
      <c r="H196" s="72">
        <f>SUM(E196-F196)/F196</f>
        <v>-1.9706362045960657E-2</v>
      </c>
    </row>
    <row r="197" spans="1:10" x14ac:dyDescent="0.45">
      <c r="E197" s="32"/>
      <c r="F197" s="32"/>
    </row>
    <row r="199" spans="1:10" x14ac:dyDescent="0.45">
      <c r="E199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8E30-24FC-4C09-A7C4-8503B6D73F10}">
  <dimension ref="A1:J37"/>
  <sheetViews>
    <sheetView topLeftCell="A31" workbookViewId="0">
      <selection activeCell="O11" sqref="O11"/>
    </sheetView>
  </sheetViews>
  <sheetFormatPr defaultRowHeight="14.25" x14ac:dyDescent="0.45"/>
  <cols>
    <col min="1" max="1" width="12.265625" bestFit="1" customWidth="1"/>
    <col min="2" max="2" width="6.86328125" bestFit="1" customWidth="1"/>
    <col min="4" max="4" width="43.265625" bestFit="1" customWidth="1"/>
    <col min="5" max="6" width="13.59765625" bestFit="1" customWidth="1"/>
    <col min="7" max="7" width="12.59765625" bestFit="1" customWidth="1"/>
    <col min="8" max="8" width="19.3984375" bestFit="1" customWidth="1"/>
    <col min="9" max="10" width="13.59765625" bestFit="1" customWidth="1"/>
  </cols>
  <sheetData>
    <row r="1" spans="1:10" x14ac:dyDescent="0.45">
      <c r="A1" s="4" t="s">
        <v>0</v>
      </c>
      <c r="B1" s="4" t="s">
        <v>1</v>
      </c>
      <c r="C1" s="1" t="s">
        <v>2</v>
      </c>
      <c r="D1" s="1" t="s">
        <v>3</v>
      </c>
      <c r="E1" s="4" t="s">
        <v>4</v>
      </c>
      <c r="F1" s="5" t="s">
        <v>307</v>
      </c>
      <c r="G1" s="4" t="s">
        <v>308</v>
      </c>
      <c r="H1" s="11" t="s">
        <v>309</v>
      </c>
      <c r="I1" s="1" t="s">
        <v>5</v>
      </c>
      <c r="J1" s="1" t="s">
        <v>6</v>
      </c>
    </row>
    <row r="2" spans="1:10" x14ac:dyDescent="0.45">
      <c r="A2" s="2" t="s">
        <v>186</v>
      </c>
      <c r="B2" s="2" t="s">
        <v>196</v>
      </c>
      <c r="C2" s="2"/>
      <c r="D2" s="2" t="s">
        <v>176</v>
      </c>
      <c r="E2" s="40">
        <v>5000</v>
      </c>
      <c r="F2" s="3">
        <v>0</v>
      </c>
      <c r="G2" s="3">
        <f t="shared" ref="G2:G36" si="0">F2-E2</f>
        <v>-5000</v>
      </c>
      <c r="H2" s="6"/>
      <c r="I2" s="3">
        <v>0</v>
      </c>
      <c r="J2" s="3">
        <v>0</v>
      </c>
    </row>
    <row r="3" spans="1:10" x14ac:dyDescent="0.45">
      <c r="A3" s="2" t="s">
        <v>186</v>
      </c>
      <c r="B3" s="2" t="s">
        <v>196</v>
      </c>
      <c r="C3" s="2"/>
      <c r="D3" s="2" t="s">
        <v>177</v>
      </c>
      <c r="E3" s="40">
        <v>7500</v>
      </c>
      <c r="F3" s="3">
        <v>6766</v>
      </c>
      <c r="G3" s="3">
        <f t="shared" si="0"/>
        <v>-734</v>
      </c>
      <c r="H3" s="6"/>
      <c r="I3" s="3">
        <v>0</v>
      </c>
      <c r="J3" s="3">
        <v>0</v>
      </c>
    </row>
    <row r="4" spans="1:10" x14ac:dyDescent="0.45">
      <c r="A4" s="2" t="s">
        <v>186</v>
      </c>
      <c r="B4" s="2" t="s">
        <v>196</v>
      </c>
      <c r="C4" s="2"/>
      <c r="D4" s="2" t="s">
        <v>178</v>
      </c>
      <c r="E4" s="40">
        <v>2200</v>
      </c>
      <c r="F4" s="3">
        <v>0</v>
      </c>
      <c r="G4" s="3">
        <f t="shared" si="0"/>
        <v>-2200</v>
      </c>
      <c r="H4" s="6"/>
      <c r="I4" s="3">
        <v>0</v>
      </c>
      <c r="J4" s="3">
        <v>0</v>
      </c>
    </row>
    <row r="5" spans="1:10" x14ac:dyDescent="0.45">
      <c r="A5" s="2" t="s">
        <v>186</v>
      </c>
      <c r="B5" s="2" t="s">
        <v>196</v>
      </c>
      <c r="C5" s="2"/>
      <c r="D5" s="2" t="s">
        <v>179</v>
      </c>
      <c r="E5" s="40">
        <v>6000</v>
      </c>
      <c r="F5" s="3">
        <v>0</v>
      </c>
      <c r="G5" s="3">
        <f t="shared" si="0"/>
        <v>-6000</v>
      </c>
      <c r="H5" s="6"/>
      <c r="I5" s="3">
        <v>0</v>
      </c>
      <c r="J5" s="3">
        <v>0</v>
      </c>
    </row>
    <row r="6" spans="1:10" x14ac:dyDescent="0.45">
      <c r="A6" s="2" t="s">
        <v>186</v>
      </c>
      <c r="B6" s="2" t="s">
        <v>196</v>
      </c>
      <c r="C6" s="2"/>
      <c r="D6" s="2" t="s">
        <v>180</v>
      </c>
      <c r="E6" s="40">
        <v>25000</v>
      </c>
      <c r="F6" s="3">
        <v>24000</v>
      </c>
      <c r="G6" s="3">
        <f t="shared" si="0"/>
        <v>-1000</v>
      </c>
      <c r="H6" s="6"/>
      <c r="I6" s="3">
        <v>0</v>
      </c>
      <c r="J6" s="3">
        <v>0</v>
      </c>
    </row>
    <row r="7" spans="1:10" x14ac:dyDescent="0.45">
      <c r="A7" s="2" t="s">
        <v>186</v>
      </c>
      <c r="B7" s="2" t="s">
        <v>196</v>
      </c>
      <c r="C7" s="2"/>
      <c r="D7" s="2" t="s">
        <v>181</v>
      </c>
      <c r="E7" s="40">
        <v>30000</v>
      </c>
      <c r="F7" s="3">
        <v>12000</v>
      </c>
      <c r="G7" s="3">
        <f t="shared" si="0"/>
        <v>-18000</v>
      </c>
      <c r="H7" s="6"/>
      <c r="I7" s="3">
        <v>0</v>
      </c>
      <c r="J7" s="3">
        <v>0</v>
      </c>
    </row>
    <row r="8" spans="1:10" x14ac:dyDescent="0.45">
      <c r="A8" s="2" t="s">
        <v>186</v>
      </c>
      <c r="B8" s="2" t="s">
        <v>196</v>
      </c>
      <c r="C8" s="2"/>
      <c r="D8" s="2" t="s">
        <v>182</v>
      </c>
      <c r="E8" s="40">
        <v>4500</v>
      </c>
      <c r="F8" s="3">
        <v>4500</v>
      </c>
      <c r="G8" s="3">
        <f t="shared" si="0"/>
        <v>0</v>
      </c>
      <c r="H8" s="6"/>
      <c r="I8" s="3">
        <v>0</v>
      </c>
      <c r="J8" s="3">
        <v>0</v>
      </c>
    </row>
    <row r="9" spans="1:10" x14ac:dyDescent="0.45">
      <c r="A9" s="2" t="s">
        <v>186</v>
      </c>
      <c r="B9" s="2" t="s">
        <v>196</v>
      </c>
      <c r="C9" s="2"/>
      <c r="D9" s="2" t="s">
        <v>183</v>
      </c>
      <c r="E9" s="40">
        <v>2000</v>
      </c>
      <c r="F9" s="3">
        <v>0</v>
      </c>
      <c r="G9" s="3">
        <f t="shared" si="0"/>
        <v>-2000</v>
      </c>
      <c r="H9" s="6"/>
      <c r="I9" s="3">
        <v>0</v>
      </c>
      <c r="J9" s="3">
        <v>0</v>
      </c>
    </row>
    <row r="10" spans="1:10" x14ac:dyDescent="0.45">
      <c r="A10" s="2" t="s">
        <v>186</v>
      </c>
      <c r="B10" s="2" t="s">
        <v>196</v>
      </c>
      <c r="C10" s="2"/>
      <c r="D10" s="2" t="s">
        <v>184</v>
      </c>
      <c r="E10" s="40">
        <v>40000</v>
      </c>
      <c r="F10" s="3">
        <v>0</v>
      </c>
      <c r="G10" s="3">
        <f t="shared" si="0"/>
        <v>-40000</v>
      </c>
      <c r="H10" s="6"/>
      <c r="I10" s="3">
        <v>0</v>
      </c>
      <c r="J10" s="3">
        <v>0</v>
      </c>
    </row>
    <row r="11" spans="1:10" x14ac:dyDescent="0.45">
      <c r="A11" s="2" t="s">
        <v>186</v>
      </c>
      <c r="B11" s="2" t="s">
        <v>196</v>
      </c>
      <c r="C11" s="2"/>
      <c r="D11" s="2" t="s">
        <v>185</v>
      </c>
      <c r="E11" s="40">
        <v>20000</v>
      </c>
      <c r="F11" s="3">
        <v>15000</v>
      </c>
      <c r="G11" s="3">
        <f t="shared" si="0"/>
        <v>-5000</v>
      </c>
      <c r="H11" s="6"/>
      <c r="I11" s="3">
        <v>0</v>
      </c>
      <c r="J11" s="3">
        <v>0</v>
      </c>
    </row>
    <row r="12" spans="1:10" x14ac:dyDescent="0.45">
      <c r="A12" s="2" t="s">
        <v>186</v>
      </c>
      <c r="B12" s="2" t="s">
        <v>196</v>
      </c>
      <c r="C12" s="2"/>
      <c r="D12" s="2" t="s">
        <v>187</v>
      </c>
      <c r="E12" s="40">
        <v>15000</v>
      </c>
      <c r="F12" s="3">
        <v>15000</v>
      </c>
      <c r="G12" s="3">
        <f t="shared" si="0"/>
        <v>0</v>
      </c>
      <c r="H12" s="6"/>
      <c r="I12" s="3">
        <v>0</v>
      </c>
      <c r="J12" s="3">
        <v>0</v>
      </c>
    </row>
    <row r="13" spans="1:10" x14ac:dyDescent="0.45">
      <c r="A13" s="2" t="s">
        <v>186</v>
      </c>
      <c r="B13" s="2" t="s">
        <v>196</v>
      </c>
      <c r="C13" s="2"/>
      <c r="D13" s="2" t="s">
        <v>188</v>
      </c>
      <c r="E13" s="40">
        <v>1000000</v>
      </c>
      <c r="F13" s="3">
        <v>1000000</v>
      </c>
      <c r="G13" s="3">
        <f t="shared" si="0"/>
        <v>0</v>
      </c>
      <c r="H13" s="6"/>
      <c r="I13" s="3">
        <v>0</v>
      </c>
      <c r="J13" s="3">
        <v>0</v>
      </c>
    </row>
    <row r="14" spans="1:10" x14ac:dyDescent="0.45">
      <c r="A14" s="2" t="s">
        <v>186</v>
      </c>
      <c r="B14" s="2" t="s">
        <v>196</v>
      </c>
      <c r="C14" s="2"/>
      <c r="D14" s="2" t="s">
        <v>189</v>
      </c>
      <c r="E14" s="40">
        <v>12000</v>
      </c>
      <c r="F14" s="3">
        <v>7500</v>
      </c>
      <c r="G14" s="3">
        <f t="shared" si="0"/>
        <v>-4500</v>
      </c>
      <c r="H14" s="6"/>
      <c r="I14" s="3">
        <v>0</v>
      </c>
      <c r="J14" s="3">
        <v>0</v>
      </c>
    </row>
    <row r="15" spans="1:10" x14ac:dyDescent="0.45">
      <c r="A15" s="2" t="s">
        <v>186</v>
      </c>
      <c r="B15" s="2" t="s">
        <v>196</v>
      </c>
      <c r="C15" s="2"/>
      <c r="D15" s="2" t="s">
        <v>190</v>
      </c>
      <c r="E15" s="40">
        <v>90000</v>
      </c>
      <c r="F15" s="3">
        <v>36750</v>
      </c>
      <c r="G15" s="3">
        <f t="shared" si="0"/>
        <v>-53250</v>
      </c>
      <c r="H15" s="6"/>
      <c r="I15" s="3">
        <v>0</v>
      </c>
      <c r="J15" s="3">
        <v>0</v>
      </c>
    </row>
    <row r="16" spans="1:10" x14ac:dyDescent="0.45">
      <c r="A16" s="2" t="s">
        <v>186</v>
      </c>
      <c r="B16" s="2" t="s">
        <v>196</v>
      </c>
      <c r="C16" s="2"/>
      <c r="D16" s="2" t="s">
        <v>191</v>
      </c>
      <c r="E16" s="40">
        <v>0</v>
      </c>
      <c r="F16" s="3">
        <v>0</v>
      </c>
      <c r="G16" s="3">
        <f t="shared" si="0"/>
        <v>0</v>
      </c>
      <c r="H16" s="6"/>
      <c r="I16" s="3">
        <v>0</v>
      </c>
      <c r="J16" s="3">
        <v>0</v>
      </c>
    </row>
    <row r="17" spans="1:10" x14ac:dyDescent="0.45">
      <c r="A17" s="2" t="s">
        <v>186</v>
      </c>
      <c r="B17" s="2" t="s">
        <v>196</v>
      </c>
      <c r="C17" s="2"/>
      <c r="D17" s="2" t="s">
        <v>192</v>
      </c>
      <c r="E17" s="40">
        <v>117000</v>
      </c>
      <c r="F17" s="3">
        <v>110000</v>
      </c>
      <c r="G17" s="3">
        <f t="shared" si="0"/>
        <v>-7000</v>
      </c>
      <c r="H17" s="6"/>
      <c r="I17" s="3">
        <v>0</v>
      </c>
      <c r="J17" s="3">
        <v>0</v>
      </c>
    </row>
    <row r="18" spans="1:10" x14ac:dyDescent="0.45">
      <c r="A18" s="2" t="s">
        <v>186</v>
      </c>
      <c r="B18" s="2" t="s">
        <v>196</v>
      </c>
      <c r="C18" s="2"/>
      <c r="D18" s="2" t="s">
        <v>368</v>
      </c>
      <c r="E18" s="40">
        <v>2500</v>
      </c>
      <c r="F18" s="3">
        <v>5000</v>
      </c>
      <c r="G18" s="3">
        <f t="shared" si="0"/>
        <v>2500</v>
      </c>
      <c r="H18" s="6"/>
      <c r="I18" s="3">
        <v>0</v>
      </c>
      <c r="J18" s="3">
        <v>0</v>
      </c>
    </row>
    <row r="19" spans="1:10" x14ac:dyDescent="0.45">
      <c r="A19" s="2" t="s">
        <v>186</v>
      </c>
      <c r="B19" s="2" t="s">
        <v>196</v>
      </c>
      <c r="C19" s="2"/>
      <c r="D19" s="2" t="s">
        <v>369</v>
      </c>
      <c r="E19" s="40">
        <v>2500</v>
      </c>
      <c r="F19" s="3">
        <v>0</v>
      </c>
      <c r="G19" s="3">
        <f t="shared" si="0"/>
        <v>-2500</v>
      </c>
      <c r="H19" s="6"/>
      <c r="I19" s="3">
        <v>0</v>
      </c>
      <c r="J19" s="3">
        <v>0</v>
      </c>
    </row>
    <row r="20" spans="1:10" x14ac:dyDescent="0.45">
      <c r="A20" s="2" t="s">
        <v>186</v>
      </c>
      <c r="B20" s="2" t="s">
        <v>196</v>
      </c>
      <c r="C20" s="2"/>
      <c r="D20" s="2" t="s">
        <v>370</v>
      </c>
      <c r="E20" s="40">
        <v>5000</v>
      </c>
      <c r="F20" s="3">
        <v>5000</v>
      </c>
      <c r="G20" s="3">
        <f t="shared" si="0"/>
        <v>0</v>
      </c>
      <c r="H20" s="6"/>
      <c r="I20" s="3">
        <v>0</v>
      </c>
      <c r="J20" s="3">
        <v>0</v>
      </c>
    </row>
    <row r="21" spans="1:10" x14ac:dyDescent="0.45">
      <c r="A21" s="2" t="s">
        <v>186</v>
      </c>
      <c r="B21" s="2" t="s">
        <v>196</v>
      </c>
      <c r="C21" s="2"/>
      <c r="D21" s="28" t="s">
        <v>371</v>
      </c>
      <c r="E21" s="40">
        <v>4000</v>
      </c>
      <c r="F21" s="3">
        <v>0</v>
      </c>
      <c r="G21" s="3">
        <f t="shared" si="0"/>
        <v>-4000</v>
      </c>
      <c r="H21" s="6"/>
      <c r="I21" s="3">
        <v>0</v>
      </c>
      <c r="J21" s="3">
        <v>0</v>
      </c>
    </row>
    <row r="22" spans="1:10" x14ac:dyDescent="0.45">
      <c r="A22" s="2" t="s">
        <v>186</v>
      </c>
      <c r="B22" s="2" t="s">
        <v>196</v>
      </c>
      <c r="C22" s="2"/>
      <c r="D22" t="s">
        <v>372</v>
      </c>
      <c r="E22" s="40">
        <v>2000</v>
      </c>
      <c r="F22" s="3">
        <v>0</v>
      </c>
      <c r="G22" s="3">
        <f t="shared" si="0"/>
        <v>-2000</v>
      </c>
      <c r="H22" s="6"/>
      <c r="I22" s="3">
        <v>0</v>
      </c>
      <c r="J22" s="3">
        <v>0</v>
      </c>
    </row>
    <row r="23" spans="1:10" x14ac:dyDescent="0.45">
      <c r="A23" s="2" t="s">
        <v>186</v>
      </c>
      <c r="B23" s="2" t="s">
        <v>196</v>
      </c>
      <c r="C23" s="2"/>
      <c r="D23" s="28" t="s">
        <v>373</v>
      </c>
      <c r="E23" s="40">
        <v>50000</v>
      </c>
      <c r="F23" s="3">
        <v>17871</v>
      </c>
      <c r="G23" s="3">
        <f t="shared" si="0"/>
        <v>-32129</v>
      </c>
      <c r="H23" s="6"/>
      <c r="I23" s="3">
        <v>0</v>
      </c>
      <c r="J23" s="3">
        <v>0</v>
      </c>
    </row>
    <row r="24" spans="1:10" x14ac:dyDescent="0.45">
      <c r="A24" s="2" t="s">
        <v>186</v>
      </c>
      <c r="B24" s="2" t="s">
        <v>196</v>
      </c>
      <c r="C24" s="2"/>
      <c r="D24" s="29" t="s">
        <v>374</v>
      </c>
      <c r="E24" s="40">
        <v>120000</v>
      </c>
      <c r="F24" s="3">
        <v>80000</v>
      </c>
      <c r="G24" s="3">
        <f t="shared" si="0"/>
        <v>-40000</v>
      </c>
      <c r="H24" s="6"/>
      <c r="I24" s="3">
        <v>0</v>
      </c>
      <c r="J24" s="3">
        <v>0</v>
      </c>
    </row>
    <row r="25" spans="1:10" x14ac:dyDescent="0.45">
      <c r="A25" s="2" t="s">
        <v>186</v>
      </c>
      <c r="B25" s="2" t="s">
        <v>196</v>
      </c>
      <c r="C25" s="2"/>
      <c r="D25" s="29" t="s">
        <v>375</v>
      </c>
      <c r="E25" s="40">
        <v>20000</v>
      </c>
      <c r="F25" s="3">
        <v>10000</v>
      </c>
      <c r="G25" s="3">
        <f t="shared" si="0"/>
        <v>-10000</v>
      </c>
      <c r="H25" s="6"/>
      <c r="I25" s="3">
        <v>0</v>
      </c>
      <c r="J25" s="3">
        <v>0</v>
      </c>
    </row>
    <row r="26" spans="1:10" x14ac:dyDescent="0.45">
      <c r="A26" s="2" t="s">
        <v>186</v>
      </c>
      <c r="B26" s="2" t="s">
        <v>196</v>
      </c>
      <c r="C26" s="2"/>
      <c r="D26" s="29" t="s">
        <v>376</v>
      </c>
      <c r="E26" s="40">
        <v>8500</v>
      </c>
      <c r="F26" s="3">
        <v>4000</v>
      </c>
      <c r="G26" s="3">
        <f t="shared" si="0"/>
        <v>-4500</v>
      </c>
      <c r="H26" s="6"/>
      <c r="I26" s="3">
        <v>0</v>
      </c>
      <c r="J26" s="3">
        <v>0</v>
      </c>
    </row>
    <row r="27" spans="1:10" x14ac:dyDescent="0.45">
      <c r="A27" s="2" t="s">
        <v>186</v>
      </c>
      <c r="B27" s="2" t="s">
        <v>196</v>
      </c>
      <c r="C27" s="2"/>
      <c r="D27" s="30" t="s">
        <v>377</v>
      </c>
      <c r="E27" s="40">
        <v>10000</v>
      </c>
      <c r="F27" s="3">
        <v>8500</v>
      </c>
      <c r="G27" s="3">
        <f t="shared" si="0"/>
        <v>-1500</v>
      </c>
      <c r="H27" s="6"/>
      <c r="I27" s="3">
        <v>0</v>
      </c>
      <c r="J27" s="3">
        <v>0</v>
      </c>
    </row>
    <row r="28" spans="1:10" x14ac:dyDescent="0.45">
      <c r="A28" s="2" t="s">
        <v>186</v>
      </c>
      <c r="B28" s="2" t="s">
        <v>196</v>
      </c>
      <c r="C28" s="2"/>
      <c r="D28" s="29" t="s">
        <v>378</v>
      </c>
      <c r="E28" s="40">
        <v>5000</v>
      </c>
      <c r="F28" s="3">
        <v>0</v>
      </c>
      <c r="G28" s="3">
        <f t="shared" si="0"/>
        <v>-5000</v>
      </c>
      <c r="H28" s="6"/>
      <c r="I28" s="3">
        <v>0</v>
      </c>
      <c r="J28" s="3">
        <v>0</v>
      </c>
    </row>
    <row r="29" spans="1:10" x14ac:dyDescent="0.45">
      <c r="A29" s="2" t="s">
        <v>186</v>
      </c>
      <c r="B29" s="2" t="s">
        <v>196</v>
      </c>
      <c r="C29" s="2"/>
      <c r="D29" s="28" t="s">
        <v>379</v>
      </c>
      <c r="E29" s="40">
        <v>10800</v>
      </c>
      <c r="F29" s="3">
        <v>0</v>
      </c>
      <c r="G29" s="3">
        <f t="shared" si="0"/>
        <v>-10800</v>
      </c>
      <c r="H29" s="6"/>
      <c r="I29" s="3">
        <v>0</v>
      </c>
      <c r="J29" s="3">
        <v>0</v>
      </c>
    </row>
    <row r="30" spans="1:10" x14ac:dyDescent="0.45">
      <c r="A30" s="2" t="s">
        <v>186</v>
      </c>
      <c r="B30" s="2" t="s">
        <v>196</v>
      </c>
      <c r="C30" s="2"/>
      <c r="D30" s="28" t="s">
        <v>380</v>
      </c>
      <c r="E30" s="40">
        <v>4000</v>
      </c>
      <c r="F30" s="3">
        <v>0</v>
      </c>
      <c r="G30" s="3">
        <f t="shared" si="0"/>
        <v>-4000</v>
      </c>
      <c r="H30" s="6"/>
      <c r="I30" s="3">
        <v>0</v>
      </c>
      <c r="J30" s="3">
        <v>0</v>
      </c>
    </row>
    <row r="31" spans="1:10" x14ac:dyDescent="0.45">
      <c r="A31" s="2" t="s">
        <v>186</v>
      </c>
      <c r="B31" s="2" t="s">
        <v>196</v>
      </c>
      <c r="C31" s="2"/>
      <c r="D31" s="2" t="s">
        <v>193</v>
      </c>
      <c r="E31" s="40">
        <v>10000</v>
      </c>
      <c r="F31" s="3">
        <v>7875</v>
      </c>
      <c r="G31" s="3">
        <f t="shared" si="0"/>
        <v>-2125</v>
      </c>
      <c r="H31" s="6"/>
      <c r="I31" s="3">
        <v>0</v>
      </c>
      <c r="J31" s="3">
        <v>0</v>
      </c>
    </row>
    <row r="32" spans="1:10" x14ac:dyDescent="0.45">
      <c r="A32" s="2" t="s">
        <v>186</v>
      </c>
      <c r="B32" s="2" t="s">
        <v>196</v>
      </c>
      <c r="C32" s="2"/>
      <c r="D32" s="2" t="s">
        <v>194</v>
      </c>
      <c r="E32" s="40">
        <v>4500</v>
      </c>
      <c r="F32" s="3">
        <v>2625</v>
      </c>
      <c r="G32" s="3">
        <f t="shared" si="0"/>
        <v>-1875</v>
      </c>
      <c r="H32" s="3"/>
      <c r="I32" s="3">
        <v>0</v>
      </c>
      <c r="J32" s="3">
        <v>0</v>
      </c>
    </row>
    <row r="33" spans="1:10" x14ac:dyDescent="0.45">
      <c r="A33" s="2" t="s">
        <v>186</v>
      </c>
      <c r="B33" s="2" t="s">
        <v>196</v>
      </c>
      <c r="C33" s="2"/>
      <c r="D33" s="2" t="s">
        <v>195</v>
      </c>
      <c r="E33" s="40">
        <v>1600</v>
      </c>
      <c r="F33" s="3">
        <v>1600</v>
      </c>
      <c r="G33" s="3">
        <f t="shared" si="0"/>
        <v>0</v>
      </c>
      <c r="H33" s="6"/>
      <c r="I33" s="3">
        <v>0</v>
      </c>
      <c r="J33" s="3">
        <v>0</v>
      </c>
    </row>
    <row r="34" spans="1:10" x14ac:dyDescent="0.45">
      <c r="A34" s="2" t="s">
        <v>186</v>
      </c>
      <c r="B34" s="2" t="s">
        <v>196</v>
      </c>
      <c r="C34" s="2"/>
      <c r="D34" s="2" t="s">
        <v>388</v>
      </c>
      <c r="E34" s="40">
        <v>0</v>
      </c>
      <c r="F34" s="3">
        <v>2500</v>
      </c>
      <c r="G34" s="3">
        <f t="shared" si="0"/>
        <v>2500</v>
      </c>
      <c r="H34" s="6"/>
      <c r="I34" s="3">
        <v>0</v>
      </c>
      <c r="J34" s="3">
        <v>0</v>
      </c>
    </row>
    <row r="35" spans="1:10" x14ac:dyDescent="0.45">
      <c r="A35" s="2" t="s">
        <v>186</v>
      </c>
      <c r="B35" s="2" t="s">
        <v>196</v>
      </c>
      <c r="C35" s="2"/>
      <c r="D35" s="2" t="s">
        <v>414</v>
      </c>
      <c r="E35" s="40">
        <v>10000</v>
      </c>
      <c r="F35" s="3">
        <v>0</v>
      </c>
      <c r="G35" s="3">
        <f t="shared" si="0"/>
        <v>-10000</v>
      </c>
      <c r="H35" s="6"/>
      <c r="I35" s="3">
        <v>0</v>
      </c>
      <c r="J35" s="3">
        <v>0</v>
      </c>
    </row>
    <row r="36" spans="1:10" x14ac:dyDescent="0.45">
      <c r="A36" s="2" t="s">
        <v>186</v>
      </c>
      <c r="B36" s="2" t="s">
        <v>196</v>
      </c>
      <c r="C36" s="2"/>
      <c r="D36" s="2" t="s">
        <v>197</v>
      </c>
      <c r="E36" s="40">
        <v>0</v>
      </c>
      <c r="F36" s="3">
        <v>0</v>
      </c>
      <c r="G36" s="3">
        <f t="shared" si="0"/>
        <v>0</v>
      </c>
      <c r="H36" s="6"/>
      <c r="I36" s="3">
        <v>1270455.44</v>
      </c>
      <c r="J36" s="3">
        <v>1117351.3799999999</v>
      </c>
    </row>
    <row r="37" spans="1:10" x14ac:dyDescent="0.45">
      <c r="A37" s="2"/>
      <c r="B37" s="2"/>
      <c r="C37" s="2"/>
      <c r="D37" s="16" t="s">
        <v>330</v>
      </c>
      <c r="E37" s="17">
        <f>SUM(E2:E36)</f>
        <v>1646600</v>
      </c>
      <c r="F37" s="17">
        <f>SUM(F2:F36)</f>
        <v>1376487</v>
      </c>
      <c r="G37" s="17">
        <f>SUM(G2:G36)</f>
        <v>-270113</v>
      </c>
      <c r="H37" s="18">
        <f>(E37-F37)/F37</f>
        <v>0.19623360046262697</v>
      </c>
      <c r="I37" s="17">
        <f>SUM(I2:I36)</f>
        <v>1270455.44</v>
      </c>
      <c r="J37" s="17">
        <f>SUM(J2:J36)</f>
        <v>1117351.3799999999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7170-A6B3-4293-AF9D-582AAE6218CA}">
  <dimension ref="A1:Z34"/>
  <sheetViews>
    <sheetView topLeftCell="A9" workbookViewId="0">
      <selection activeCell="V15" sqref="V15"/>
    </sheetView>
  </sheetViews>
  <sheetFormatPr defaultRowHeight="14.25" x14ac:dyDescent="0.45"/>
  <cols>
    <col min="1" max="1" width="36" bestFit="1" customWidth="1"/>
    <col min="2" max="2" width="12.59765625" bestFit="1" customWidth="1"/>
    <col min="3" max="3" width="16.3984375" customWidth="1"/>
    <col min="5" max="5" width="12.59765625" hidden="1" customWidth="1"/>
    <col min="6" max="6" width="14.59765625" hidden="1" customWidth="1"/>
    <col min="7" max="7" width="0" hidden="1" customWidth="1"/>
    <col min="8" max="8" width="12.59765625" hidden="1" customWidth="1"/>
    <col min="9" max="9" width="14.59765625" hidden="1" customWidth="1"/>
    <col min="10" max="11" width="0" hidden="1" customWidth="1"/>
    <col min="12" max="12" width="12.59765625" hidden="1" customWidth="1"/>
    <col min="13" max="13" width="14.59765625" hidden="1" customWidth="1"/>
    <col min="14" max="14" width="0" hidden="1" customWidth="1"/>
    <col min="15" max="15" width="13.1328125" customWidth="1"/>
    <col min="16" max="16" width="14.86328125" customWidth="1"/>
    <col min="18" max="18" width="14.1328125" customWidth="1"/>
    <col min="19" max="19" width="16.1328125" customWidth="1"/>
    <col min="22" max="22" width="13.73046875" customWidth="1"/>
    <col min="23" max="23" width="25.3984375" customWidth="1"/>
    <col min="25" max="25" width="10" bestFit="1" customWidth="1"/>
    <col min="26" max="26" width="10.86328125" bestFit="1" customWidth="1"/>
  </cols>
  <sheetData>
    <row r="1" spans="1:23" ht="21" x14ac:dyDescent="0.65">
      <c r="A1" s="156" t="s">
        <v>824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73"/>
      <c r="O1" s="73"/>
      <c r="P1" s="73"/>
    </row>
    <row r="2" spans="1:23" ht="21" x14ac:dyDescent="0.65">
      <c r="A2" s="157" t="s">
        <v>825</v>
      </c>
      <c r="B2" s="157"/>
      <c r="C2" s="157"/>
      <c r="D2" s="157"/>
      <c r="E2" s="157"/>
      <c r="F2" s="157"/>
      <c r="G2" s="157"/>
      <c r="H2" s="157"/>
      <c r="I2" s="157"/>
      <c r="J2" s="74"/>
      <c r="K2" s="73"/>
      <c r="L2" s="153"/>
      <c r="M2" s="153"/>
      <c r="N2" s="75"/>
      <c r="O2" s="75"/>
      <c r="P2" s="75"/>
      <c r="R2" s="153"/>
      <c r="S2" s="153"/>
      <c r="V2" s="153"/>
      <c r="W2" s="153"/>
    </row>
    <row r="3" spans="1:23" x14ac:dyDescent="0.45">
      <c r="A3" s="76"/>
      <c r="B3" s="77"/>
      <c r="C3" s="78"/>
      <c r="D3" s="78"/>
      <c r="E3" s="154" t="s">
        <v>826</v>
      </c>
      <c r="F3" s="155"/>
      <c r="G3" s="79"/>
      <c r="H3" s="79"/>
      <c r="I3" s="78"/>
      <c r="J3" s="78"/>
      <c r="K3" s="78"/>
    </row>
    <row r="4" spans="1:23" x14ac:dyDescent="0.45">
      <c r="A4" s="80"/>
      <c r="B4" s="80"/>
      <c r="C4" s="80"/>
      <c r="D4" s="80"/>
      <c r="E4" s="151" t="s">
        <v>827</v>
      </c>
      <c r="F4" s="151"/>
      <c r="G4" s="80"/>
      <c r="H4" s="151" t="s">
        <v>828</v>
      </c>
      <c r="I4" s="151"/>
      <c r="J4" s="81"/>
      <c r="K4" s="81"/>
      <c r="L4" s="151" t="s">
        <v>829</v>
      </c>
      <c r="M4" s="151"/>
      <c r="N4" s="81"/>
      <c r="O4" s="151" t="s">
        <v>830</v>
      </c>
      <c r="P4" s="151"/>
      <c r="R4" s="151" t="s">
        <v>831</v>
      </c>
      <c r="S4" s="151"/>
      <c r="V4" s="151" t="s">
        <v>831</v>
      </c>
      <c r="W4" s="151"/>
    </row>
    <row r="5" spans="1:23" x14ac:dyDescent="0.45">
      <c r="A5" s="80"/>
      <c r="B5" s="151" t="s">
        <v>832</v>
      </c>
      <c r="C5" s="151"/>
      <c r="D5" s="82"/>
      <c r="E5" s="83" t="s">
        <v>833</v>
      </c>
      <c r="F5" s="84"/>
      <c r="G5" s="82"/>
      <c r="H5" s="152" t="s">
        <v>834</v>
      </c>
      <c r="I5" s="152"/>
      <c r="J5" s="85"/>
      <c r="K5" s="85"/>
      <c r="L5" s="152" t="s">
        <v>834</v>
      </c>
      <c r="M5" s="152"/>
      <c r="N5" s="85"/>
      <c r="O5" s="152" t="s">
        <v>835</v>
      </c>
      <c r="P5" s="152"/>
      <c r="R5" s="152" t="s">
        <v>836</v>
      </c>
      <c r="S5" s="152"/>
      <c r="V5" s="152" t="s">
        <v>837</v>
      </c>
      <c r="W5" s="152"/>
    </row>
    <row r="6" spans="1:23" x14ac:dyDescent="0.45">
      <c r="A6" s="80"/>
      <c r="B6" s="149" t="s">
        <v>838</v>
      </c>
      <c r="C6" s="149"/>
      <c r="D6" s="80"/>
      <c r="E6" s="149" t="s">
        <v>839</v>
      </c>
      <c r="F6" s="149"/>
      <c r="G6" s="82"/>
      <c r="H6" s="149" t="s">
        <v>839</v>
      </c>
      <c r="I6" s="149"/>
      <c r="J6" s="81"/>
      <c r="K6" s="81"/>
      <c r="L6" s="149" t="s">
        <v>839</v>
      </c>
      <c r="M6" s="149"/>
      <c r="N6" s="81"/>
      <c r="O6" s="151" t="s">
        <v>839</v>
      </c>
      <c r="P6" s="151"/>
      <c r="R6" s="149" t="s">
        <v>840</v>
      </c>
      <c r="S6" s="149"/>
      <c r="V6" s="149" t="s">
        <v>839</v>
      </c>
      <c r="W6" s="149"/>
    </row>
    <row r="7" spans="1:23" x14ac:dyDescent="0.45">
      <c r="A7" s="86" t="s">
        <v>841</v>
      </c>
      <c r="B7" s="87"/>
      <c r="C7" s="88">
        <f>1808299.13</f>
        <v>1808299.13</v>
      </c>
      <c r="D7" s="82"/>
      <c r="E7" s="89"/>
      <c r="F7" s="88">
        <v>1819371</v>
      </c>
      <c r="G7" s="90"/>
      <c r="H7" s="87"/>
      <c r="I7" s="91">
        <v>1819371</v>
      </c>
      <c r="J7" s="92"/>
      <c r="K7" s="77"/>
      <c r="L7" s="87"/>
      <c r="M7" s="91">
        <v>1819371</v>
      </c>
      <c r="N7" s="77"/>
      <c r="O7" s="93"/>
      <c r="P7" s="94">
        <v>1819371</v>
      </c>
      <c r="R7" s="87"/>
      <c r="S7" s="91">
        <v>1819371</v>
      </c>
      <c r="V7" s="87"/>
      <c r="W7" s="91">
        <v>1819371</v>
      </c>
    </row>
    <row r="8" spans="1:23" x14ac:dyDescent="0.45">
      <c r="A8" s="82" t="s">
        <v>842</v>
      </c>
      <c r="B8" s="87"/>
      <c r="C8" s="87"/>
      <c r="D8" s="80"/>
      <c r="E8" s="89"/>
      <c r="F8" s="89"/>
      <c r="G8" s="90"/>
      <c r="H8" s="87"/>
      <c r="I8" s="87"/>
      <c r="J8" s="95"/>
      <c r="K8" s="95"/>
      <c r="L8" s="87"/>
      <c r="M8" s="87"/>
      <c r="N8" s="95"/>
      <c r="O8" s="93"/>
      <c r="P8" s="93"/>
      <c r="R8" s="87"/>
      <c r="S8" s="87"/>
      <c r="V8" s="87"/>
      <c r="W8" s="87"/>
    </row>
    <row r="9" spans="1:23" x14ac:dyDescent="0.45">
      <c r="A9" s="86" t="s">
        <v>843</v>
      </c>
      <c r="B9" s="88">
        <v>15412479.488235801</v>
      </c>
      <c r="C9" s="87"/>
      <c r="D9" s="82"/>
      <c r="E9" s="88">
        <v>16942609</v>
      </c>
      <c r="F9" s="89"/>
      <c r="G9" s="90"/>
      <c r="H9" s="88">
        <v>16942609</v>
      </c>
      <c r="I9" s="87"/>
      <c r="J9" s="95"/>
      <c r="K9" s="95"/>
      <c r="L9" s="88">
        <v>16942609</v>
      </c>
      <c r="M9" s="87"/>
      <c r="N9" s="95"/>
      <c r="O9" s="96">
        <v>16942609</v>
      </c>
      <c r="P9" s="93"/>
      <c r="R9" s="88">
        <v>16651191.91</v>
      </c>
      <c r="S9" s="87"/>
      <c r="V9" s="88">
        <v>16651192</v>
      </c>
      <c r="W9" s="87"/>
    </row>
    <row r="10" spans="1:23" x14ac:dyDescent="0.45">
      <c r="A10" s="86" t="s">
        <v>844</v>
      </c>
      <c r="B10" s="88">
        <v>3554195.4762849691</v>
      </c>
      <c r="C10" s="87"/>
      <c r="D10" s="82"/>
      <c r="E10" s="88">
        <v>4729165</v>
      </c>
      <c r="F10" s="89"/>
      <c r="G10" s="90"/>
      <c r="H10" s="88">
        <v>4729165</v>
      </c>
      <c r="I10" s="89"/>
      <c r="J10" s="95"/>
      <c r="K10" s="95"/>
      <c r="L10" s="88">
        <v>4729165</v>
      </c>
      <c r="M10" s="89"/>
      <c r="N10" s="95"/>
      <c r="O10" s="96">
        <v>4729165</v>
      </c>
      <c r="P10" s="97"/>
      <c r="R10" s="88">
        <v>2977716.2</v>
      </c>
      <c r="S10" s="89"/>
      <c r="V10" s="88">
        <v>4624316.2</v>
      </c>
      <c r="W10" s="89"/>
    </row>
    <row r="11" spans="1:23" x14ac:dyDescent="0.45">
      <c r="A11" s="86" t="s">
        <v>845</v>
      </c>
      <c r="B11" s="88">
        <v>14747066.119270893</v>
      </c>
      <c r="C11" s="87"/>
      <c r="D11" s="82"/>
      <c r="E11" s="88">
        <v>17680810</v>
      </c>
      <c r="F11" s="89"/>
      <c r="G11" s="90"/>
      <c r="H11" s="88">
        <v>17680810</v>
      </c>
      <c r="I11" s="89"/>
      <c r="J11" s="95"/>
      <c r="K11" s="95"/>
      <c r="L11" s="88">
        <v>17680810</v>
      </c>
      <c r="M11" s="89"/>
      <c r="N11" s="95"/>
      <c r="O11" s="96">
        <v>17680810</v>
      </c>
      <c r="P11" s="97"/>
      <c r="R11" s="88">
        <v>16781863.940000001</v>
      </c>
      <c r="S11" s="89"/>
      <c r="V11" s="88">
        <v>16781864</v>
      </c>
      <c r="W11" s="89"/>
    </row>
    <row r="12" spans="1:23" x14ac:dyDescent="0.45">
      <c r="A12" s="86" t="s">
        <v>846</v>
      </c>
      <c r="B12" s="88">
        <v>6028382.2970207315</v>
      </c>
      <c r="C12" s="87"/>
      <c r="D12" s="82"/>
      <c r="E12" s="88">
        <v>6399494</v>
      </c>
      <c r="F12" s="89"/>
      <c r="G12" s="90"/>
      <c r="H12" s="88">
        <v>6399494</v>
      </c>
      <c r="I12" s="89"/>
      <c r="J12" s="95"/>
      <c r="K12" s="95"/>
      <c r="L12" s="88">
        <v>6399494</v>
      </c>
      <c r="M12" s="89"/>
      <c r="N12" s="95"/>
      <c r="O12" s="96">
        <v>6399494</v>
      </c>
      <c r="P12" s="97"/>
      <c r="R12" s="88">
        <v>6268183.2699999996</v>
      </c>
      <c r="S12" s="89"/>
      <c r="V12" s="88">
        <v>6268183</v>
      </c>
      <c r="W12" s="89"/>
    </row>
    <row r="13" spans="1:23" x14ac:dyDescent="0.45">
      <c r="A13" s="86" t="s">
        <v>847</v>
      </c>
      <c r="B13" s="98">
        <v>500000</v>
      </c>
      <c r="C13" s="87"/>
      <c r="D13" s="82"/>
      <c r="E13" s="98">
        <v>500000</v>
      </c>
      <c r="F13" s="87"/>
      <c r="G13" s="90"/>
      <c r="H13" s="98">
        <v>500000</v>
      </c>
      <c r="I13" s="87"/>
      <c r="J13" s="95"/>
      <c r="K13" s="95"/>
      <c r="L13" s="98">
        <v>500000</v>
      </c>
      <c r="M13" s="87"/>
      <c r="N13" s="95"/>
      <c r="O13" s="99">
        <v>500000</v>
      </c>
      <c r="P13" s="93"/>
      <c r="R13" s="98">
        <v>500000</v>
      </c>
      <c r="S13" s="87"/>
      <c r="V13" s="98">
        <v>500000</v>
      </c>
      <c r="W13" s="87"/>
    </row>
    <row r="14" spans="1:23" x14ac:dyDescent="0.45">
      <c r="A14" s="100" t="s">
        <v>848</v>
      </c>
      <c r="B14" s="101">
        <f>SUM(B9:B13)</f>
        <v>40242123.380812399</v>
      </c>
      <c r="C14" s="87"/>
      <c r="D14" s="82"/>
      <c r="E14" s="102">
        <f>SUM(E9:E13)</f>
        <v>46252078</v>
      </c>
      <c r="F14" s="102"/>
      <c r="G14" s="90"/>
      <c r="H14" s="102">
        <f>SUM(H9:H13)</f>
        <v>46252078</v>
      </c>
      <c r="I14" s="102"/>
      <c r="J14" s="95"/>
      <c r="K14" s="95"/>
      <c r="L14" s="102">
        <f>SUM(L9:L13)</f>
        <v>46252078</v>
      </c>
      <c r="M14" s="102"/>
      <c r="N14" s="95"/>
      <c r="O14" s="103">
        <v>46252078</v>
      </c>
      <c r="P14" s="103"/>
      <c r="R14" s="102">
        <v>43130034</v>
      </c>
      <c r="S14" s="102"/>
      <c r="V14" s="102">
        <v>43953334</v>
      </c>
      <c r="W14" s="102"/>
    </row>
    <row r="15" spans="1:23" x14ac:dyDescent="0.45">
      <c r="A15" s="86" t="s">
        <v>849</v>
      </c>
      <c r="B15" s="104">
        <v>4413175.47</v>
      </c>
      <c r="C15" s="87"/>
      <c r="D15" s="82"/>
      <c r="E15" s="104">
        <v>4372675</v>
      </c>
      <c r="F15" s="89"/>
      <c r="G15" s="90"/>
      <c r="H15" s="104">
        <v>4372675</v>
      </c>
      <c r="I15" s="89"/>
      <c r="J15" s="95"/>
      <c r="K15" s="95"/>
      <c r="L15" s="104">
        <v>4372675</v>
      </c>
      <c r="M15" s="89"/>
      <c r="N15" s="95"/>
      <c r="O15" s="105">
        <v>4372675</v>
      </c>
      <c r="P15" s="97"/>
      <c r="R15" s="104">
        <v>4763075</v>
      </c>
      <c r="S15" s="89"/>
      <c r="V15" s="104">
        <v>4763075</v>
      </c>
      <c r="W15" s="89"/>
    </row>
    <row r="16" spans="1:23" x14ac:dyDescent="0.45">
      <c r="A16" s="86" t="s">
        <v>850</v>
      </c>
      <c r="B16" s="104">
        <v>2128709</v>
      </c>
      <c r="C16" s="87"/>
      <c r="D16" s="82"/>
      <c r="E16" s="104">
        <v>2245675</v>
      </c>
      <c r="F16" s="89"/>
      <c r="G16" s="90"/>
      <c r="H16" s="104">
        <v>2245675</v>
      </c>
      <c r="I16" s="89"/>
      <c r="J16" s="95"/>
      <c r="K16" s="95"/>
      <c r="L16" s="104">
        <v>2245675</v>
      </c>
      <c r="M16" s="89"/>
      <c r="N16" s="95"/>
      <c r="O16" s="105">
        <v>2245675</v>
      </c>
      <c r="P16" s="97"/>
      <c r="R16" s="104">
        <v>2245675</v>
      </c>
      <c r="S16" s="89"/>
      <c r="V16" s="104">
        <v>2245675</v>
      </c>
      <c r="W16" s="89"/>
    </row>
    <row r="17" spans="1:26" x14ac:dyDescent="0.45">
      <c r="A17" s="100" t="s">
        <v>851</v>
      </c>
      <c r="B17" s="106">
        <f>B14+B15+B16</f>
        <v>46784007.850812398</v>
      </c>
      <c r="C17" s="87"/>
      <c r="D17" s="82"/>
      <c r="E17" s="107">
        <f>E14+E15+E16</f>
        <v>52870428</v>
      </c>
      <c r="F17" s="102"/>
      <c r="G17" s="90"/>
      <c r="H17" s="107">
        <f>H14+H15+H16</f>
        <v>52870428</v>
      </c>
      <c r="I17" s="102"/>
      <c r="J17" s="95"/>
      <c r="K17" s="95"/>
      <c r="L17" s="107">
        <f>L14+L15+L16</f>
        <v>52870428</v>
      </c>
      <c r="M17" s="102"/>
      <c r="N17" s="95"/>
      <c r="O17" s="108">
        <f>O14+O15+O16</f>
        <v>52870428</v>
      </c>
      <c r="P17" s="103"/>
      <c r="Q17" s="109"/>
      <c r="R17" s="110">
        <f>R14+R15+R16</f>
        <v>50138784</v>
      </c>
      <c r="S17" s="102"/>
      <c r="T17" t="s">
        <v>852</v>
      </c>
      <c r="V17" s="110">
        <f>V14+V15+V16</f>
        <v>50962084</v>
      </c>
      <c r="W17" s="102"/>
      <c r="X17" t="s">
        <v>853</v>
      </c>
    </row>
    <row r="18" spans="1:26" x14ac:dyDescent="0.45">
      <c r="A18" s="82" t="s">
        <v>854</v>
      </c>
      <c r="B18" s="88">
        <v>-4254393.34</v>
      </c>
      <c r="C18" s="87"/>
      <c r="D18" s="82"/>
      <c r="E18" s="88">
        <v>-4192110</v>
      </c>
      <c r="F18" s="89"/>
      <c r="G18" s="90"/>
      <c r="H18" s="88">
        <v>-4192110</v>
      </c>
      <c r="I18" s="89"/>
      <c r="J18" s="95"/>
      <c r="K18" s="95"/>
      <c r="L18" s="88">
        <v>-4192110</v>
      </c>
      <c r="M18" s="89"/>
      <c r="N18" s="95"/>
      <c r="O18" s="96">
        <v>-4192110</v>
      </c>
      <c r="P18" s="97"/>
      <c r="R18" s="88">
        <v>-4192110</v>
      </c>
      <c r="S18" s="89"/>
      <c r="V18" s="88">
        <v>-4192110</v>
      </c>
      <c r="W18" s="89"/>
    </row>
    <row r="19" spans="1:26" x14ac:dyDescent="0.45">
      <c r="A19" s="82" t="s">
        <v>855</v>
      </c>
      <c r="B19" s="88">
        <v>-11031054.23</v>
      </c>
      <c r="C19" s="87"/>
      <c r="D19" s="82"/>
      <c r="E19" s="88">
        <v>-12861118</v>
      </c>
      <c r="F19" s="89"/>
      <c r="G19" s="90"/>
      <c r="H19" s="88">
        <v>-12861118</v>
      </c>
      <c r="I19" s="89"/>
      <c r="J19" s="95"/>
      <c r="K19" s="95"/>
      <c r="L19" s="88">
        <v>-12861118</v>
      </c>
      <c r="M19" s="89"/>
      <c r="N19" s="95"/>
      <c r="O19" s="96">
        <v>-12861118</v>
      </c>
      <c r="P19" s="97"/>
      <c r="R19" s="88">
        <v>-12361465</v>
      </c>
      <c r="S19" s="89"/>
      <c r="V19" s="88">
        <v>-12361465</v>
      </c>
      <c r="W19" s="89"/>
    </row>
    <row r="20" spans="1:26" x14ac:dyDescent="0.45">
      <c r="A20" s="82" t="s">
        <v>856</v>
      </c>
      <c r="B20" s="88">
        <v>-500000</v>
      </c>
      <c r="C20" s="87"/>
      <c r="D20" s="82"/>
      <c r="E20" s="88">
        <v>-500000</v>
      </c>
      <c r="F20" s="89"/>
      <c r="G20" s="90"/>
      <c r="H20" s="88">
        <v>-500000</v>
      </c>
      <c r="I20" s="89"/>
      <c r="J20" s="95"/>
      <c r="K20" s="95"/>
      <c r="L20" s="88">
        <v>-500000</v>
      </c>
      <c r="M20" s="89"/>
      <c r="N20" s="95"/>
      <c r="O20" s="96">
        <v>-500000</v>
      </c>
      <c r="P20" s="97"/>
      <c r="R20" s="88">
        <v>-500000</v>
      </c>
      <c r="S20" s="89"/>
      <c r="V20" s="88">
        <v>-500000</v>
      </c>
      <c r="W20" s="89"/>
      <c r="Z20" s="28"/>
    </row>
    <row r="21" spans="1:26" x14ac:dyDescent="0.45">
      <c r="A21" s="82" t="s">
        <v>857</v>
      </c>
      <c r="B21" s="87"/>
      <c r="C21" s="101">
        <f>SUM(B17:B20)</f>
        <v>30998560.280812401</v>
      </c>
      <c r="D21" s="82"/>
      <c r="E21" s="89"/>
      <c r="F21" s="102">
        <f>SUM(E17:E20)</f>
        <v>35317200</v>
      </c>
      <c r="G21" s="90"/>
      <c r="H21" s="89"/>
      <c r="I21" s="102">
        <f>SUM(H17:H20)</f>
        <v>35317200</v>
      </c>
      <c r="J21" s="95"/>
      <c r="K21" s="95"/>
      <c r="L21" s="89"/>
      <c r="M21" s="102">
        <f>SUM(L17:L20)</f>
        <v>35317200</v>
      </c>
      <c r="N21" s="95"/>
      <c r="O21" s="97"/>
      <c r="P21" s="103">
        <v>35317200</v>
      </c>
      <c r="R21" s="89"/>
      <c r="S21" s="102">
        <f>SUM(R17:R20)</f>
        <v>33085209</v>
      </c>
      <c r="V21" s="89"/>
      <c r="W21" s="102">
        <f>SUM(V17:V20)</f>
        <v>33908509</v>
      </c>
      <c r="Y21" s="28"/>
    </row>
    <row r="22" spans="1:26" x14ac:dyDescent="0.45">
      <c r="A22" s="82" t="s">
        <v>858</v>
      </c>
      <c r="B22" s="87"/>
      <c r="C22" s="87">
        <v>2112042</v>
      </c>
      <c r="D22" s="82"/>
      <c r="E22" s="111"/>
      <c r="F22" s="88">
        <v>3100000</v>
      </c>
      <c r="G22" s="90"/>
      <c r="H22" s="111"/>
      <c r="I22" s="88">
        <v>3100000</v>
      </c>
      <c r="J22" s="95"/>
      <c r="K22" s="95"/>
      <c r="L22" s="111"/>
      <c r="M22" s="88">
        <v>3100000</v>
      </c>
      <c r="N22" s="95"/>
      <c r="O22" s="112"/>
      <c r="P22" s="96">
        <v>3100000</v>
      </c>
      <c r="R22" s="111"/>
      <c r="S22" s="88">
        <v>3100000</v>
      </c>
      <c r="T22" s="43"/>
      <c r="V22" s="111"/>
      <c r="W22" s="88">
        <v>3100000</v>
      </c>
    </row>
    <row r="23" spans="1:26" x14ac:dyDescent="0.45">
      <c r="A23" s="82" t="s">
        <v>859</v>
      </c>
      <c r="B23" s="87"/>
      <c r="C23" s="113">
        <v>30323280.219999999</v>
      </c>
      <c r="D23" s="82"/>
      <c r="E23" s="111"/>
      <c r="F23" s="102">
        <v>28107050</v>
      </c>
      <c r="G23" s="90"/>
      <c r="H23" s="111"/>
      <c r="I23" s="102">
        <v>28107050</v>
      </c>
      <c r="J23" s="114"/>
      <c r="K23" s="114"/>
      <c r="L23" s="111"/>
      <c r="M23" s="102">
        <v>28107050</v>
      </c>
      <c r="N23" s="114"/>
      <c r="O23" s="112"/>
      <c r="P23" s="103">
        <v>31017754</v>
      </c>
      <c r="R23" s="111"/>
      <c r="S23" s="115">
        <v>31230946</v>
      </c>
      <c r="T23" s="43" t="s">
        <v>860</v>
      </c>
      <c r="V23" s="111"/>
      <c r="W23" s="115">
        <v>31230946</v>
      </c>
    </row>
    <row r="24" spans="1:26" x14ac:dyDescent="0.45">
      <c r="A24" s="82" t="s">
        <v>861</v>
      </c>
      <c r="B24" s="87"/>
      <c r="C24" s="116">
        <v>239757.39</v>
      </c>
      <c r="D24" s="82"/>
      <c r="E24" s="89"/>
      <c r="F24" s="117">
        <v>239757.39</v>
      </c>
      <c r="G24" s="90"/>
      <c r="H24" s="89"/>
      <c r="I24" s="117">
        <v>239757.39</v>
      </c>
      <c r="J24" s="118"/>
      <c r="K24" s="118"/>
      <c r="L24" s="89"/>
      <c r="M24" s="117">
        <v>239757.39</v>
      </c>
      <c r="N24" s="118"/>
      <c r="O24" s="97"/>
      <c r="P24" s="119">
        <v>239757.39</v>
      </c>
      <c r="R24" s="89"/>
      <c r="S24" s="117">
        <v>269697.24</v>
      </c>
      <c r="V24" s="89"/>
      <c r="W24" s="117">
        <v>269697.24</v>
      </c>
    </row>
    <row r="25" spans="1:26" x14ac:dyDescent="0.45">
      <c r="A25" s="100" t="s">
        <v>862</v>
      </c>
      <c r="B25" s="87"/>
      <c r="C25" s="101">
        <f>SUM(C7:C24)</f>
        <v>65481939.0208124</v>
      </c>
      <c r="D25" s="82"/>
      <c r="E25" s="102"/>
      <c r="F25" s="102">
        <f>SUM(F7:F24)</f>
        <v>68583378.390000001</v>
      </c>
      <c r="G25" s="90"/>
      <c r="H25" s="102"/>
      <c r="I25" s="102">
        <f>SUM(I7:I24)</f>
        <v>68583378.390000001</v>
      </c>
      <c r="J25" s="120"/>
      <c r="K25" s="120"/>
      <c r="L25" s="102"/>
      <c r="M25" s="102">
        <f>SUM(M7:M24)</f>
        <v>68583378.390000001</v>
      </c>
      <c r="N25" s="120"/>
      <c r="O25" s="103"/>
      <c r="P25" s="103">
        <v>71494082.390000001</v>
      </c>
      <c r="R25" s="102"/>
      <c r="S25" s="121">
        <f>SUM(S21:S24)</f>
        <v>67685852.239999995</v>
      </c>
      <c r="V25" s="102"/>
      <c r="W25" s="121">
        <f>SUM(W21:W24)</f>
        <v>68509152.239999995</v>
      </c>
    </row>
    <row r="26" spans="1:26" x14ac:dyDescent="0.45">
      <c r="A26" s="82" t="s">
        <v>863</v>
      </c>
      <c r="B26" s="88">
        <v>-799402.07</v>
      </c>
      <c r="C26" s="87"/>
      <c r="D26" s="82"/>
      <c r="E26" s="88">
        <v>-856294</v>
      </c>
      <c r="F26" s="89"/>
      <c r="G26" s="90"/>
      <c r="H26" s="88">
        <v>-856294</v>
      </c>
      <c r="I26" s="89"/>
      <c r="J26" s="95"/>
      <c r="K26" s="95"/>
      <c r="L26" s="88">
        <v>-856294</v>
      </c>
      <c r="M26" s="89"/>
      <c r="N26" s="95"/>
      <c r="O26" s="96">
        <v>-856294</v>
      </c>
      <c r="P26" s="97"/>
      <c r="R26" s="88">
        <v>-868780.47</v>
      </c>
      <c r="S26" s="89"/>
      <c r="V26" s="88">
        <v>-868780.47</v>
      </c>
      <c r="W26" s="89"/>
    </row>
    <row r="27" spans="1:26" x14ac:dyDescent="0.45">
      <c r="A27" s="82" t="s">
        <v>864</v>
      </c>
      <c r="B27" s="88">
        <v>-303292.42</v>
      </c>
      <c r="C27" s="87"/>
      <c r="D27" s="82"/>
      <c r="E27" s="88">
        <v>-389886</v>
      </c>
      <c r="F27" s="89"/>
      <c r="G27" s="90"/>
      <c r="H27" s="88">
        <v>-389886</v>
      </c>
      <c r="I27" s="89"/>
      <c r="J27" s="95"/>
      <c r="K27" s="95"/>
      <c r="L27" s="88">
        <v>-389886</v>
      </c>
      <c r="M27" s="89"/>
      <c r="N27" s="95"/>
      <c r="O27" s="96">
        <v>-389886</v>
      </c>
      <c r="P27" s="97"/>
      <c r="R27" s="88">
        <v>-396168</v>
      </c>
      <c r="S27" s="89"/>
      <c r="V27" s="88">
        <v>-396168</v>
      </c>
      <c r="W27" s="89"/>
    </row>
    <row r="28" spans="1:26" x14ac:dyDescent="0.45">
      <c r="A28" s="100" t="s">
        <v>865</v>
      </c>
      <c r="B28" s="87"/>
      <c r="C28" s="101">
        <f>C25+B26+B27</f>
        <v>64379244.530812398</v>
      </c>
      <c r="D28" s="82"/>
      <c r="E28" s="102"/>
      <c r="F28" s="102">
        <f>F25+E26+E27</f>
        <v>67337198.390000001</v>
      </c>
      <c r="G28" s="90"/>
      <c r="H28" s="102"/>
      <c r="I28" s="102">
        <f>I25+H26+H27</f>
        <v>67337198.390000001</v>
      </c>
      <c r="J28" s="120"/>
      <c r="K28" s="120"/>
      <c r="L28" s="102"/>
      <c r="M28" s="102">
        <f>M25+L26+L27</f>
        <v>67337198.390000001</v>
      </c>
      <c r="N28" s="120"/>
      <c r="O28" s="103"/>
      <c r="P28" s="103">
        <v>70247902.390000001</v>
      </c>
      <c r="R28" s="102"/>
      <c r="S28" s="102">
        <f>S25+R26+R27</f>
        <v>66420903.769999996</v>
      </c>
      <c r="V28" s="102"/>
      <c r="W28" s="102">
        <f>W25+V26+V27</f>
        <v>67244203.769999996</v>
      </c>
    </row>
    <row r="29" spans="1:26" x14ac:dyDescent="0.45">
      <c r="A29" s="82"/>
      <c r="B29" s="87"/>
      <c r="C29" s="87"/>
      <c r="D29" s="80"/>
      <c r="E29" s="89"/>
      <c r="F29" s="89"/>
      <c r="G29" s="90"/>
      <c r="H29" s="89"/>
      <c r="I29" s="89"/>
      <c r="J29" s="95"/>
      <c r="K29" s="95"/>
      <c r="L29" s="89"/>
      <c r="M29" s="89"/>
      <c r="N29" s="95"/>
      <c r="O29" s="97"/>
      <c r="P29" s="97"/>
      <c r="R29" s="89"/>
      <c r="S29" s="89"/>
      <c r="V29" s="89"/>
      <c r="W29" s="89"/>
    </row>
    <row r="30" spans="1:26" x14ac:dyDescent="0.45">
      <c r="A30" s="82" t="s">
        <v>866</v>
      </c>
      <c r="B30" s="87"/>
      <c r="C30" s="104">
        <v>4277419733</v>
      </c>
      <c r="D30" s="82"/>
      <c r="E30" s="89"/>
      <c r="F30" s="89">
        <v>4257419733</v>
      </c>
      <c r="G30" s="122"/>
      <c r="H30" s="89"/>
      <c r="I30" s="89">
        <v>4257419733</v>
      </c>
      <c r="J30" s="123"/>
      <c r="K30" s="123"/>
      <c r="L30" s="89"/>
      <c r="M30" s="89">
        <v>4257419733</v>
      </c>
      <c r="N30" s="123"/>
      <c r="O30" s="97"/>
      <c r="P30" s="97">
        <v>4434324736</v>
      </c>
      <c r="R30" s="89"/>
      <c r="S30" s="89">
        <v>4434324736</v>
      </c>
      <c r="V30" s="89"/>
      <c r="W30" s="89">
        <v>4434324736</v>
      </c>
    </row>
    <row r="31" spans="1:26" x14ac:dyDescent="0.45">
      <c r="A31" s="124"/>
      <c r="B31" s="125"/>
      <c r="C31" s="125"/>
      <c r="D31" s="80"/>
      <c r="E31" s="126"/>
      <c r="F31" s="126"/>
      <c r="G31" s="90"/>
      <c r="H31" s="126"/>
      <c r="I31" s="126"/>
      <c r="J31" s="95"/>
      <c r="K31" s="95"/>
      <c r="L31" s="126"/>
      <c r="M31" s="126"/>
      <c r="N31" s="95"/>
      <c r="O31" s="127"/>
      <c r="P31" s="127"/>
      <c r="R31" s="126"/>
      <c r="S31" s="126"/>
      <c r="V31" s="126"/>
      <c r="W31" s="126"/>
    </row>
    <row r="32" spans="1:26" ht="14.65" thickBot="1" x14ac:dyDescent="0.5">
      <c r="A32" s="128" t="s">
        <v>867</v>
      </c>
      <c r="B32" s="129"/>
      <c r="C32" s="130">
        <f>((C28/C30*1000))</f>
        <v>15.050953273098486</v>
      </c>
      <c r="D32" s="131"/>
      <c r="E32" s="132"/>
      <c r="F32" s="133">
        <f>((F28/F30*1000))</f>
        <v>15.816434040566325</v>
      </c>
      <c r="G32" s="134"/>
      <c r="H32" s="129"/>
      <c r="I32" s="130">
        <f>((I28/I30*1000))</f>
        <v>15.816434040566325</v>
      </c>
      <c r="J32" s="135"/>
      <c r="K32" s="135"/>
      <c r="L32" s="129"/>
      <c r="M32" s="130">
        <f>((M28/M30*1000))</f>
        <v>15.816434040566325</v>
      </c>
      <c r="N32" s="135"/>
      <c r="O32" s="136"/>
      <c r="P32" s="137">
        <v>16.500111991659246</v>
      </c>
      <c r="R32" s="129"/>
      <c r="S32" s="130">
        <f>((S28/S30*1000))</f>
        <v>14.978809113992682</v>
      </c>
      <c r="V32" s="129"/>
      <c r="W32" s="130">
        <f>((W28/W30*1000))</f>
        <v>15.164474361581803</v>
      </c>
    </row>
    <row r="33" spans="2:3" ht="14.65" thickTop="1" x14ac:dyDescent="0.45"/>
    <row r="34" spans="2:3" x14ac:dyDescent="0.45">
      <c r="B34" s="150" t="s">
        <v>868</v>
      </c>
      <c r="C34" s="150"/>
    </row>
  </sheetData>
  <mergeCells count="26">
    <mergeCell ref="A1:M1"/>
    <mergeCell ref="A2:I2"/>
    <mergeCell ref="L2:M2"/>
    <mergeCell ref="R2:S2"/>
    <mergeCell ref="V2:W2"/>
    <mergeCell ref="V5:W5"/>
    <mergeCell ref="E4:F4"/>
    <mergeCell ref="H4:I4"/>
    <mergeCell ref="L4:M4"/>
    <mergeCell ref="O4:P4"/>
    <mergeCell ref="R4:S4"/>
    <mergeCell ref="V4:W4"/>
    <mergeCell ref="E3:F3"/>
    <mergeCell ref="B5:C5"/>
    <mergeCell ref="H5:I5"/>
    <mergeCell ref="L5:M5"/>
    <mergeCell ref="O5:P5"/>
    <mergeCell ref="R5:S5"/>
    <mergeCell ref="V6:W6"/>
    <mergeCell ref="B34:C34"/>
    <mergeCell ref="B6:C6"/>
    <mergeCell ref="E6:F6"/>
    <mergeCell ref="H6:I6"/>
    <mergeCell ref="L6:M6"/>
    <mergeCell ref="O6:P6"/>
    <mergeCell ref="R6:S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Expenses</vt:lpstr>
      <vt:lpstr>Revenues</vt:lpstr>
      <vt:lpstr>Municipal Services</vt:lpstr>
      <vt:lpstr>Mil Rate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Matherne, Gerry</dc:creator>
  <cp:lastModifiedBy>Dever, Truc</cp:lastModifiedBy>
  <dcterms:created xsi:type="dcterms:W3CDTF">2026-02-10T19:28:06Z</dcterms:created>
  <dcterms:modified xsi:type="dcterms:W3CDTF">2026-04-13T22:46:04Z</dcterms:modified>
</cp:coreProperties>
</file>